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88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04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808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809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88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885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834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<sst xmlns="http://schemas.openxmlformats.org/spreadsheetml/2006/main" count="2983" uniqueCount="2075">
  <si>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</si>
  <si>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</si>
  <si>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</si>
  <si>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</si>
  <si>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</si>
  <si>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</si>
  <si>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</si>
  <si>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</si>
  <si>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</si>
  <si>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</si>
  <si>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</si>
  <si>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</si>
  <si>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</si>
  <si>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</si>
  <si>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</si>
  <si>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</si>
  <si>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</si>
  <si>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</si>
  <si>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</si>
  <si>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</si>
  <si>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</si>
  <si>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</si>
  <si>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</si>
  <si>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</si>
  <si>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</si>
  <si>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</si>
  <si>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</si>
  <si>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</si>
  <si>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</si>
  <si>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</si>
  <si>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</si>
  <si>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</si>
  <si>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</si>
  <si>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</si>
  <si>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</si>
  <si>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</si>
  <si>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</si>
  <si>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</si>
  <si>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</si>
  <si>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</si>
  <si>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</si>
  <si>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</si>
  <si>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</si>
  <si>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</si>
  <si>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</si>
  <si>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</si>
  <si>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</si>
  <si>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</si>
  <si>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</si>
  <si>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</si>
  <si>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</si>
  <si>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</si>
  <si>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</si>
  <si>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</si>
  <si>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</si>
  <si>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</si>
  <si>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</si>
  <si>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</si>
  <si>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</si>
  <si>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</si>
  <si>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</si>
  <si>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</si>
  <si>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</si>
  <si>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</si>
  <si>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</si>
  <si>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</si>
  <si>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</si>
  <si>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</si>
  <si>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</si>
  <si>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</si>
  <si>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</si>
  <si>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</si>
  <si>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</si>
  <si>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</si>
  <si>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</si>
  <si>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</si>
  <si>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</si>
  <si>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</si>
  <si>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</si>
  <si>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</si>
  <si>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</si>
  <si>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</si>
  <si>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</si>
  <si>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</si>
  <si>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</si>
  <si>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</si>
  <si>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</si>
  <si>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</si>
  <si>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</si>
  <si>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</si>
  <si>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</si>
  <si>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</si>
  <si>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</si>
  <si>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</si>
  <si>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</si>
  <si>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</si>
  <si>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</si>
  <si>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</si>
  <si>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</si>
  <si>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</si>
  <si>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</si>
  <si>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</si>
  <si>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</si>
  <si>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</si>
  <si>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</si>
  <si>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</si>
  <si>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</si>
  <si>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</si>
  <si>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</si>
  <si>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</si>
  <si>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</si>
  <si>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</si>
  <si>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</si>
  <si>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</si>
  <si>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</si>
  <si>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</si>
  <si>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</si>
  <si>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</si>
  <si>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</si>
  <si>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</si>
  <si>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</si>
  <si>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</si>
  <si>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</si>
  <si>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</si>
  <si>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</si>
  <si>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</si>
  <si>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</si>
  <si>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</si>
  <si>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</si>
  <si>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</si>
  <si>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</si>
  <si>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</si>
  <si>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</si>
  <si>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</si>
  <si>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</si>
  <si>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</si>
  <si>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</si>
  <si>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</si>
  <si>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</si>
  <si>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</si>
  <si>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</si>
  <si>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</si>
  <si>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</si>
  <si>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</si>
  <si>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</si>
  <si>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</si>
  <si>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</si>
  <si>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</si>
  <si>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</si>
  <si>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</si>
  <si>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</si>
  <si>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</si>
  <si>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</si>
  <si>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</si>
  <si>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</si>
  <si>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</si>
  <si>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</si>
  <si>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</si>
  <si>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</si>
  <si>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</si>
  <si>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</si>
  <si>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</si>
  <si>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</si>
  <si>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</si>
  <si>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</si>
  <si>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</si>
  <si>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</si>
  <si>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</si>
  <si>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</si>
  <si>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</si>
  <si>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</si>
  <si>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</si>
  <si>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</si>
  <si>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</si>
  <si>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</si>
  <si>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</si>
  <si>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</si>
  <si>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</si>
  <si>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</si>
  <si>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</si>
  <si>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</si>
  <si>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</si>
  <si>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</si>
  <si>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</si>
  <si>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</si>
  <si>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</si>
  <si>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</si>
  <si>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</si>
  <si>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</si>
  <si>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</si>
  <si>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</si>
  <si>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</si>
  <si>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</si>
  <si>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</si>
  <si>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</si>
  <si>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</si>
  <si>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</si>
  <si>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</si>
  <si>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</si>
  <si>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</si>
  <si>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</si>
  <si>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</si>
  <si>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</si>
  <si>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</si>
  <si>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</si>
  <si>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</si>
  <si>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</si>
  <si>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</si>
  <si>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</si>
  <si>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</si>
  <si>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</si>
  <si>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</si>
  <si>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</si>
  <si>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</si>
  <si>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</si>
  <si>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</si>
  <si>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</si>
  <si>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</si>
  <si>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</si>
  <si>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</si>
  <si>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</si>
  <si>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</si>
  <si>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</si>
  <si>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</si>
  <si>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</si>
  <si>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</si>
  <si>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</si>
  <si>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</si>
  <si>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</si>
  <si>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</si>
  <si>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</si>
  <si>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</si>
  <si>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</si>
  <si>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</si>
  <si>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</si>
  <si>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</si>
  <si>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</si>
  <si>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</si>
  <si>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</si>
  <si>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</si>
  <si>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</si>
  <si>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</si>
  <si>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</si>
  <si>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</si>
  <si>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</si>
  <si>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</si>
  <si>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</si>
  <si>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</si>
  <si>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</si>
  <si>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</si>
  <si>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</si>
  <si>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</si>
  <si>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</si>
  <si>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</si>
  <si>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</si>
  <si>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</si>
  <si>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</si>
  <si>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</si>
  <si>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</si>
  <si>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</si>
  <si>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</si>
  <si>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</si>
  <si>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</si>
  <si>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</si>
  <si>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</si>
  <si>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</si>
  <si>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</si>
  <si>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</si>
  <si>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</si>
  <si>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</si>
  <si>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</si>
  <si>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</si>
  <si>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</si>
  <si>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</si>
  <si>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</si>
  <si>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</si>
  <si>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</si>
  <si>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</si>
  <si>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</si>
  <si>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</si>
  <si>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</si>
  <si>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</si>
  <si>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</si>
  <si>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</si>
  <si>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</si>
  <si>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</si>
  <si>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</si>
  <si>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</si>
  <si>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</si>
  <si>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</si>
  <si>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</si>
  <si>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</si>
  <si>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</si>
  <si>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</si>
  <si>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</si>
  <si>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</si>
  <si>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</si>
  <si>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</si>
  <si>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</si>
  <si>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</si>
  <si>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</si>
  <si>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</si>
  <si>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</si>
  <si>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</si>
  <si>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</si>
  <si>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</si>
  <si>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</si>
  <si>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</si>
  <si>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</si>
  <si>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</si>
  <si>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</si>
  <si>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</si>
  <si>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</si>
  <si>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</si>
  <si>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</si>
  <si>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</si>
  <si>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</si>
  <si>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</si>
  <si>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</si>
  <si>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</si>
  <si>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</si>
  <si>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</si>
  <si>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</si>
  <si>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</si>
  <si>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</si>
  <si>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</si>
  <si>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</si>
  <si>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</si>
  <si>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</si>
  <si>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</si>
  <si>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</si>
  <si>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</si>
  <si>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</si>
  <si>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</si>
  <si>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</si>
  <si>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</si>
  <si>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</si>
  <si>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</si>
  <si>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</si>
  <si>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</si>
  <si>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</si>
  <si>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</si>
  <si>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</si>
  <si>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</si>
  <si>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</si>
  <si>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</si>
  <si>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</si>
  <si>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</si>
  <si>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</si>
  <si>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</si>
  <si>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</si>
  <si>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</si>
  <si>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</si>
  <si>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</si>
  <si>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</si>
  <si>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</si>
  <si>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</si>
  <si>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</si>
  <si>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</si>
  <si>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</si>
  <si>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</si>
  <si>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</si>
  <si>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</si>
  <si>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</si>
  <si>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</si>
  <si>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</si>
  <si>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</si>
  <si>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</si>
  <si>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</si>
  <si>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</si>
  <si>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</si>
  <si>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</si>
  <si>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</si>
  <si>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</si>
  <si>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</si>
  <si>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</si>
  <si>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</si>
  <si>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</si>
  <si>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</si>
  <si>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</si>
  <si>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</si>
  <si>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</si>
  <si>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</si>
  <si>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</si>
  <si>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</si>
  <si>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</si>
  <si>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</si>
  <si>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</si>
  <si>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</si>
  <si>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</si>
  <si>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</si>
  <si>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</si>
  <si>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</si>
  <si>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</si>
  <si>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</si>
  <si>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</si>
  <si>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</si>
  <si>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</si>
  <si>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</si>
  <si>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</si>
  <si>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</si>
  <si>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</si>
  <si>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</si>
  <si>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</si>
  <si>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</si>
  <si>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</si>
  <si>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</si>
  <si>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</si>
  <si>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</si>
  <si>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</si>
  <si>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</si>
  <si>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</si>
  <si>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</si>
  <si>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</si>
  <si>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</si>
  <si>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</si>
  <si>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</si>
  <si>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</si>
  <si>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</si>
  <si>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</si>
  <si>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</si>
  <si>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</si>
  <si>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</si>
  <si>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</si>
  <si>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</si>
  <si>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</si>
  <si>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</si>
  <si>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</si>
  <si>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</si>
  <si>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</si>
  <si>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</si>
  <si>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</si>
  <si>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</si>
  <si>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</si>
  <si>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</si>
  <si>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</si>
  <si>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</si>
  <si>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</si>
  <si>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</si>
  <si>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</si>
  <si>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</si>
  <si>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</si>
  <si>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</si>
  <si>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</si>
  <si>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</si>
  <si>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</si>
  <si>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</si>
  <si>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</si>
  <si>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</si>
  <si>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</si>
  <si>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</si>
  <si>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</si>
  <si>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</si>
  <si>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</si>
  <si>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</si>
  <si>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</si>
  <si>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</si>
  <si>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</si>
  <si>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</si>
  <si>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</si>
  <si>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</si>
  <si>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</si>
  <si>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</si>
  <si>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</si>
  <si>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</si>
  <si>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</si>
  <si>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</si>
  <si>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</si>
  <si>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</si>
  <si>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</si>
  <si>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</si>
  <si>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</si>
  <si>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</si>
  <si>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</si>
  <si>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</si>
  <si>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</si>
  <si>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</si>
  <si>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</si>
  <si>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</si>
  <si>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</si>
  <si>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</si>
  <si>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</si>
  <si>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</si>
  <si>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</si>
  <si>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</si>
  <si>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</si>
  <si>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</si>
  <si>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</si>
  <si>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</si>
  <si>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</si>
  <si>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</si>
  <si>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</si>
  <si>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</si>
  <si>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</si>
  <si>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</si>
  <si>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</si>
  <si>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</si>
  <si>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</si>
  <si>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</si>
  <si>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</si>
  <si>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</si>
  <si>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</si>
  <si>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</si>
  <si>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</si>
  <si>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</si>
  <si>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</si>
  <si>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</si>
  <si>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</si>
  <si>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</si>
  <si>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</si>
  <si>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</si>
  <si>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</si>
  <si>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</si>
  <si>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</si>
  <si>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</si>
  <si>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</si>
  <si>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</si>
  <si>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</si>
  <si>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</si>
  <si>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</si>
  <si>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</si>
  <si>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</si>
  <si>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</si>
  <si>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</si>
  <si>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</si>
  <si>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</si>
  <si>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</si>
  <si>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</si>
  <si>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</si>
  <si>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</si>
  <si>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</si>
  <si>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</si>
  <si>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</si>
  <si>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</si>
  <si>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</si>
  <si>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</si>
  <si>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</si>
  <si>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</si>
  <si>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</si>
  <si>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</si>
  <si>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</si>
  <si>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</si>
  <si>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</si>
  <si>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</si>
  <si>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</si>
  <si>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</si>
  <si>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</si>
  <si>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</si>
  <si>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</si>
  <si>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</si>
  <si>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</si>
  <si>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</si>
  <si>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</si>
  <si>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</si>
  <si>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</si>
  <si>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</si>
  <si>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</si>
  <si>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</si>
  <si>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</si>
  <si>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</si>
  <si>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</si>
  <si>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</si>
  <si>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</si>
  <si>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</si>
  <si>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</si>
  <si>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</si>
  <si>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</si>
  <si>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</si>
  <si>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</si>
  <si>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</si>
  <si>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</si>
  <si>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</si>
  <si>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</si>
  <si>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</si>
  <si>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</si>
  <si>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</si>
  <si>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</si>
  <si>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</si>
  <si>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</si>
  <si>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</si>
  <si>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</si>
  <si>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</si>
  <si>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</si>
  <si>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</si>
  <si>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</si>
  <si>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</si>
  <si>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</si>
  <si>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</si>
  <si>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</si>
  <si>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</si>
  <si>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</si>
  <si>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</si>
  <si>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</si>
  <si>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</si>
  <si>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</si>
  <si>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</si>
  <si>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</si>
  <si>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</si>
  <si>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</si>
  <si>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</si>
  <si>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</si>
  <si>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</si>
  <si>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</si>
  <si>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</si>
  <si>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</si>
  <si>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</si>
  <si>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</si>
  <si>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</si>
  <si>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</si>
  <si>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</si>
  <si>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</si>
  <si>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</si>
  <si>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</si>
  <si>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</si>
  <si>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</si>
  <si>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</si>
  <si>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</si>
  <si>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</si>
  <si>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</si>
  <si>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</si>
  <si>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</si>
  <si>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</si>
  <si>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</si>
  <si>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</si>
  <si>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</si>
  <si>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</si>
  <si>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</si>
  <si>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</si>
  <si>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</si>
  <si>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</si>
  <si>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</si>
  <si>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</si>
  <si>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</si>
  <si>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</si>
  <si>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</si>
  <si>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</si>
  <si>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</si>
  <si>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</si>
  <si>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</si>
  <si>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</si>
  <si>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</si>
  <si>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</si>
  <si>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</si>
  <si>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</si>
  <si>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</si>
  <si>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</si>
  <si>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</si>
  <si>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</si>
  <si>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</si>
  <si>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</si>
  <si>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</si>
  <si>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</si>
  <si>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</si>
  <si>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</si>
  <si>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</si>
  <si>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</si>
  <si>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</si>
  <si>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</si>
  <si>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</si>
  <si>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</si>
  <si>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</si>
  <si>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</si>
  <si>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</si>
  <si>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</si>
  <si>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</si>
  <si>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</si>
  <si>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</si>
  <si>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</si>
  <si>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</si>
  <si>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</si>
  <si>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</si>
  <si>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</si>
  <si>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</si>
  <si>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</si>
  <si>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</si>
  <si>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</si>
  <si>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</si>
  <si>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</si>
  <si>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</si>
  <si>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</si>
  <si>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</si>
  <si>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</si>
  <si>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</si>
  <si>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</si>
  <si>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</si>
  <si>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</si>
  <si>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</si>
  <si>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</si>
  <si>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</si>
  <si>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</si>
  <si>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</si>
  <si>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</si>
  <si>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</si>
  <si>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</si>
  <si>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</si>
  <si>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</si>
  <si>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</si>
  <si>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</si>
  <si>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</si>
  <si>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</si>
  <si>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</si>
  <si>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</si>
  <si>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</si>
  <si>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</si>
  <si>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</si>
  <si>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</si>
  <si>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</si>
  <si>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</si>
  <si>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</si>
  <si>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</si>
  <si>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</si>
  <si>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</si>
  <si>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</si>
  <si>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</si>
  <si>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</si>
  <si>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</si>
  <si>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</si>
  <si>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</si>
  <si>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</si>
  <si>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</si>
  <si>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</si>
  <si>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</si>
  <si>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</si>
  <si>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</si>
  <si>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</si>
  <si>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</si>
  <si>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</si>
  <si>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</si>
  <si>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</si>
  <si>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</si>
  <si>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</si>
  <si>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</si>
  <si>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</si>
  <si>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</si>
  <si>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</si>
  <si>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</si>
  <si>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</si>
  <si>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</si>
  <si>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</si>
  <si>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</si>
  <si>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</si>
  <si>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</si>
  <si>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</si>
  <si>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</si>
  <si>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</si>
  <si>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</si>
  <si>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</si>
  <si>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</si>
  <si>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</si>
  <si>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</si>
  <si>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</si>
  <si>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</si>
  <si>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</si>
  <si>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</si>
  <si>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</si>
  <si>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</si>
  <si>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</si>
  <si>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</si>
  <si>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</si>
  <si>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</si>
  <si>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</si>
  <si>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</si>
  <si>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</si>
  <si>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</si>
  <si>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</si>
  <si>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</si>
  <si>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</si>
  <si>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</si>
  <si>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</si>
  <si>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</si>
  <si>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</si>
  <si>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</si>
  <si>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</si>
  <si>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</si>
  <si>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</si>
  <si>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</si>
  <si>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</si>
  <si>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</si>
  <si>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</si>
  <si>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</si>
  <si>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</si>
  <si>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</si>
  <si>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</si>
  <si>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</si>
  <si>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</si>
  <si>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</si>
  <si>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</si>
  <si>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</si>
  <si>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</si>
  <si>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</si>
  <si>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</si>
  <si>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</si>
  <si>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</si>
  <si>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</si>
  <si>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</si>
  <si>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</si>
  <si>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</si>
  <si>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</si>
  <si>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</si>
  <si>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</si>
  <si>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</si>
  <si>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</si>
  <si>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</si>
  <si>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</si>
  <si>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</si>
  <si>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</si>
  <si>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</si>
  <si>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</si>
  <si>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</si>
  <si>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</si>
  <si>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</si>
  <si>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</si>
  <si>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</si>
  <si>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</si>
  <si>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</si>
  <si>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</si>
  <si>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</si>
  <si>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</si>
  <si>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</si>
  <si>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</si>
  <si>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</si>
  <si>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</si>
  <si>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</si>
  <si>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</si>
  <si>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</si>
  <si>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</si>
  <si>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</si>
  <si>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</si>
  <si>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</si>
  <si>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</si>
  <si>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</si>
  <si>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</si>
  <si>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</si>
  <si>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</si>
  <si>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</si>
  <si>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</si>
  <si>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</si>
  <si>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</si>
  <si>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</si>
  <si>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</si>
  <si>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</si>
  <si>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</si>
  <si>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</si>
  <si>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</si>
  <si>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</si>
  <si>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</si>
  <si>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</si>
  <si>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</si>
  <si>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</si>
  <si>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</si>
  <si>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</si>
  <si>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</si>
  <si>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</si>
  <si>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</si>
  <si>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</si>
  <si>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</si>
  <si>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</si>
  <si>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</si>
  <si>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</si>
  <si>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</si>
  <si>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</si>
  <si>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</si>
  <si>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</si>
  <si>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</si>
  <si>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</si>
  <si>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</si>
  <si>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</si>
  <si>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</si>
  <si>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</si>
  <si>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</si>
  <si>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</si>
  <si>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</si>
  <si>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</si>
  <si>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</si>
  <si>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</si>
  <si>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</si>
  <si>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</si>
  <si>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</si>
  <si>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</si>
  <si>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</si>
  <si>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</si>
  <si>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</si>
  <si>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</si>
  <si>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</si>
  <si>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</si>
  <si>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</si>
  <si>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</si>
  <si>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</si>
  <si>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</si>
  <si>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</si>
  <si>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</si>
  <si>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</si>
  <si>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</si>
  <si>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</si>
  <si>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</si>
  <si>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</si>
  <si>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</si>
  <si>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</si>
  <si>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</si>
  <si>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</si>
  <si>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</si>
  <si>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</si>
  <si>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</si>
  <si>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</si>
  <si>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</si>
  <si>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</si>
  <si>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</si>
  <si>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</si>
  <si>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</si>
  <si>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</si>
  <si>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</si>
  <si>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</si>
  <si>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</si>
  <si>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</si>
  <si>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</si>
  <si>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</si>
  <si>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</si>
  <si>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</si>
  <si>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</si>
  <si>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</si>
  <si>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</si>
  <si>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</si>
  <si>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</si>
  <si>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</si>
  <si>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</si>
  <si>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</si>
  <si>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</si>
  <si>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</si>
  <si>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</si>
  <si>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</si>
  <si>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</si>
  <si>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</si>
  <si>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</si>
  <si>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</si>
  <si>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</si>
  <si>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</si>
  <si>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</si>
  <si>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</si>
  <si>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</si>
  <si>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</si>
  <si>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</si>
  <si>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</si>
  <si>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</si>
  <si>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</si>
  <si>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</si>
  <si>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</si>
  <si>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</si>
  <si>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</si>
  <si>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</si>
  <si>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</si>
  <si>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</si>
  <si>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</si>
  <si>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</si>
  <si>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</si>
  <si>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</si>
  <si>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</si>
  <si>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</si>
  <si>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</si>
  <si>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</si>
  <si>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</si>
  <si>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</si>
  <si>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</si>
  <si>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</si>
  <si>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</si>
  <si>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</si>
  <si>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</si>
  <si>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</si>
  <si>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</si>
  <si>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</si>
  <si>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</si>
  <si>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</si>
  <si>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</si>
  <si>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</si>
  <si>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</si>
  <si>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</si>
  <si>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</si>
  <si>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</si>
  <si>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</si>
  <si>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</si>
  <si>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</si>
  <si>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</si>
  <si>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</si>
  <si>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</si>
  <si>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</si>
  <si>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</si>
  <si>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</si>
  <si>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</si>
  <si>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</si>
  <si>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</si>
  <si>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</si>
  <si>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</si>
  <si>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</si>
  <si>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</si>
  <si>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</si>
  <si>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</si>
  <si>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</si>
  <si>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</si>
  <si>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</si>
  <si>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</si>
  <si>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</si>
  <si>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</si>
  <si>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</si>
  <si>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</si>
  <si>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</si>
  <si>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</si>
  <si>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</si>
  <si>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</si>
  <si>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</si>
  <si>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</si>
  <si>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</si>
  <si>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</si>
  <si>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</si>
  <si>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</si>
  <si>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</si>
  <si>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</si>
  <si>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</si>
  <si>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</si>
  <si>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</si>
  <si>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</si>
  <si>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</si>
  <si>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</si>
  <si>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</si>
  <si>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</si>
  <si>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</si>
  <si>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</si>
  <si>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</si>
  <si>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</si>
  <si>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</si>
  <si>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</si>
  <si>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</si>
  <si>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</si>
  <si>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</si>
  <si>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</si>
  <si>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</si>
  <si>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</si>
  <si>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</si>
  <si>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</si>
  <si>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</si>
  <si>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</si>
  <si>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</si>
  <si>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</si>
  <si>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</si>
  <si>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</si>
  <si>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</si>
  <si>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</si>
  <si>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</si>
  <si>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</si>
  <si>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</si>
  <si>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</si>
  <si>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</si>
  <si>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</si>
  <si>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</si>
  <si>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</si>
  <si>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</si>
  <si>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</si>
  <si>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</si>
  <si>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</si>
  <si>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</si>
  <si>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</si>
  <si>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</si>
  <si>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</si>
  <si>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</si>
  <si>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</si>
  <si>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</si>
  <si>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</si>
  <si>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</si>
  <si>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</si>
  <si>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</si>
  <si>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</si>
  <si>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</si>
  <si>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</si>
  <si>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</si>
  <si>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</si>
  <si>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</si>
  <si>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</si>
  <si>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</si>
  <si>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</si>
  <si>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</si>
  <si>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</si>
  <si>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</si>
  <si>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</si>
  <si>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</si>
  <si>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</si>
  <si>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</si>
  <si>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</si>
  <si>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</si>
  <si>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</si>
  <si>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</si>
  <si>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</si>
  <si>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</si>
  <si>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</si>
  <si>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</si>
  <si>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</si>
  <si>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</si>
  <si>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</si>
  <si>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</si>
  <si>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</si>
  <si>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</si>
  <si>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</si>
  <si>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</si>
  <si>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</si>
  <si>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</si>
  <si>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</si>
  <si>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</si>
  <si>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</si>
  <si>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</si>
  <si>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</si>
  <si>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</si>
  <si>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</si>
  <si>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</si>
  <si>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</si>
  <si>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</si>
  <si>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</si>
  <si>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</si>
  <si>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</si>
  <si>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</si>
  <si>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</si>
  <si>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</si>
  <si>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</si>
  <si>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</si>
  <si>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</si>
  <si>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</si>
  <si>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</si>
  <si>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</si>
  <si>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</si>
  <si>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</si>
  <si>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</si>
  <si>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</si>
  <si>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</si>
  <si>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</si>
  <si>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</si>
  <si>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</si>
  <si>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</si>
  <si>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</si>
  <si>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</si>
  <si>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</si>
  <si>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</si>
  <si>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</si>
  <si>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</si>
  <si>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</si>
  <si>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</si>
  <si>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</si>
  <si>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</si>
  <si>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</si>
  <si>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</si>
  <si>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</si>
  <si>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</si>
  <si>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</si>
  <si>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</si>
  <si>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</si>
  <si>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</si>
  <si>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</si>
  <si>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</si>
  <si>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</si>
  <si>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</si>
  <si>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</si>
  <si>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</si>
  <si>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</si>
  <si>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</si>
  <si>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</si>
  <si>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</si>
  <si>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</si>
  <si>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</si>
  <si>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</si>
  <si>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</si>
  <si>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</si>
  <si>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</si>
  <si>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</si>
  <si>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</si>
  <si>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</si>
  <si>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</si>
  <si>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</si>
  <si>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</si>
  <si>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</si>
  <si>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</si>
  <si>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</si>
  <si>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</si>
  <si>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</si>
  <si>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</si>
  <si>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</si>
  <si>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</si>
  <si>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</si>
  <si>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</si>
  <si>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</si>
  <si>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</si>
  <si>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</si>
  <si>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</si>
  <si>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</si>
  <si>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</si>
  <si>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</si>
  <si>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</si>
  <si>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</si>
  <si>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</si>
  <si>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</si>
  <si>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</si>
  <si>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</si>
  <si>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</si>
  <si>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</si>
  <si>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</si>
  <si>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</si>
  <si>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</si>
  <si>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</si>
  <si>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</si>
  <si>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</si>
  <si>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</si>
  <si>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</si>
  <si>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</si>
  <si>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</si>
  <si>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</si>
  <si>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</si>
  <si>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</si>
  <si>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</si>
  <si>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</si>
  <si>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</si>
  <si>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</si>
  <si>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</si>
  <si>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</si>
  <si>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</si>
  <si>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</si>
  <si>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</si>
  <si>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</si>
  <si>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</si>
  <si>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</si>
  <si>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</si>
  <si>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</si>
  <si>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</si>
  <si>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</si>
  <si>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</si>
  <si>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</si>
  <si>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</si>
  <si>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</si>
  <si>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</si>
  <si>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</si>
  <si>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</si>
  <si>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</si>
  <si>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</si>
  <si>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</si>
  <si>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</si>
  <si>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</si>
  <si>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</si>
  <si>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</si>
  <si>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</si>
  <si>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</si>
  <si>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</si>
  <si>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</si>
  <si>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</si>
  <si>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</si>
  <si>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</si>
  <si>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</si>
  <si>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</si>
  <si>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</si>
  <si>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</si>
  <si>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</si>
  <si>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</si>
  <si>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</si>
  <si>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</si>
  <si>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</si>
  <si>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</si>
  <si>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</si>
  <si>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</si>
  <si>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</si>
  <si>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</si>
  <si>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</si>
  <si>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</si>
  <si>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</si>
  <si>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</si>
  <si>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</si>
  <si>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</si>
  <si>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</si>
  <si>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</si>
  <si>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</si>
  <si>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</si>
  <si>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</si>
  <si>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</si>
  <si>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</si>
  <si>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</si>
  <si>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</si>
  <si>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</si>
  <si>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</si>
  <si>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</si>
  <si>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</si>
  <si>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</si>
  <si>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</si>
  <si>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</si>
  <si>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</si>
  <si>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</si>
  <si>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</si>
  <si>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</si>
  <si>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</si>
  <si>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</si>
  <si>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</si>
  <si>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</si>
  <si>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</si>
  <si>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</si>
  <si>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</si>
  <si>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</si>
  <si>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</si>
  <si>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</si>
  <si>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</si>
  <si>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</si>
  <si>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</si>
  <si>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</si>
  <si>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</si>
  <si>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</si>
  <si>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</si>
  <si>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</si>
  <si>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</si>
  <si>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</si>
  <si>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</si>
  <si>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</si>
  <si>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</si>
  <si>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</si>
  <si>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</si>
  <si>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</si>
  <si>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</si>
  <si>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</si>
  <si>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</si>
  <si>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</si>
  <si>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</si>
  <si>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</si>
  <si>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</si>
  <si>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</si>
  <si>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</si>
  <si>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</si>
  <si>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</si>
  <si>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</si>
  <si>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</si>
  <si>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</si>
  <si>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</si>
  <si>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</si>
  <si>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</si>
  <si>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</si>
  <si>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</si>
  <si>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</si>
  <si>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</si>
  <si>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</si>
  <si>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</si>
  <si>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</si>
  <si>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</si>
  <si>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</si>
  <si>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</si>
  <si>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</si>
  <si>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</si>
  <si>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</si>
  <si>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</si>
  <si>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</si>
  <si>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</si>
  <si>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</si>
  <si>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</si>
  <si>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</si>
  <si>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</si>
  <si>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</si>
  <si>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</si>
  <si>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</si>
  <si>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</si>
  <si>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</si>
  <si>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</si>
  <si>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</si>
  <si>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</si>
  <si>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</si>
  <si>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</si>
  <si>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</si>
  <si>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</si>
  <si>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</si>
  <si>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</si>
  <si>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</si>
  <si>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</si>
  <si>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</si>
  <si>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</si>
  <si>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</si>
  <si>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</si>
  <si>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</si>
  <si>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</si>
  <si>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</si>
  <si>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</si>
  <si>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</si>
  <si>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</si>
  <si>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</si>
  <si>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</si>
  <si>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</si>
  <si>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</si>
  <si>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</si>
  <si>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</si>
  <si>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</si>
  <si>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</si>
  <si>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</si>
  <si>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</si>
  <si>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</si>
  <si>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</si>
  <si>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</si>
  <si>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</si>
  <si>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</si>
  <si>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</si>
  <si>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</si>
  <si>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</si>
  <si>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</si>
  <si>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</si>
  <si>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</si>
  <si>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</si>
  <si>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</si>
  <si>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</si>
  <si>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</si>
  <si>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</si>
  <si>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</si>
  <si>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</si>
  <si>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</si>
  <si>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</si>
  <si>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</si>
  <si>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</si>
  <si>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</si>
  <si>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</si>
  <si>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</si>
  <si>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</si>
  <si>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</si>
  <si>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</si>
  <si>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</si>
  <si>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</si>
  <si>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</si>
  <si>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</si>
  <si>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</si>
  <si>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</si>
  <si>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</si>
  <si>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</si>
  <si>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</si>
  <si>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</si>
  <si>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</si>
  <si>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</si>
  <si>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</si>
  <si>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</si>
  <si>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</si>
  <si>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</si>
  <si>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</si>
  <si>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</si>
  <si>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</si>
  <si>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</si>
  <si>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</si>
  <si>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</si>
  <si>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</si>
  <si>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</si>
  <si>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</si>
  <si>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</si>
  <si>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</si>
  <si>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</si>
  <si>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</si>
  <si>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</si>
  <si>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</si>
  <si>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</si>
  <si>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</si>
  <si>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</si>
  <si>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</si>
  <si>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</si>
  <si>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</si>
  <si>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</si>
  <si>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</si>
  <si>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</si>
  <si>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</si>
  <si>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</si>
  <si>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</si>
  <si>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</si>
  <si>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</si>
  <si>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</si>
  <si>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</si>
  <si>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</si>
  <si>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</si>
  <si>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</si>
  <si>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</si>
  <si>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</si>
  <si>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</si>
  <si>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</si>
  <si>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</si>
  <si>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</si>
  <si>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</si>
  <si>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</si>
  <si>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</si>
  <si>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</si>
  <si>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</si>
  <si>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</si>
  <si>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</si>
  <si>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</si>
  <si>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</si>
  <si>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</si>
  <si>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</si>
  <si>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</si>
  <si>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</si>
  <si>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</si>
  <si>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</si>
  <si>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</si>
  <si>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</si>
  <si>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</si>
  <si>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</si>
  <si>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</si>
  <si>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</si>
  <si>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</si>
  <si>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</si>
  <si>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</si>
  <si>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</si>
  <si>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</si>
  <si>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</si>
  <si>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</si>
  <si>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</si>
  <si>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</si>
  <si>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</si>
  <si>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</si>
  <si>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</si>
  <si>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</si>
  <si>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</si>
  <si>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</si>
  <si>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</si>
  <si>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</si>
  <si>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</si>
  <si>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</si>
  <si>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</si>
  <si>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</si>
  <si>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</si>
  <si>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</si>
  <si>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</si>
  <si>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</si>
  <si>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</si>
  <si>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</si>
  <si>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</si>
  <si>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</si>
  <si>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</si>
  <si>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</si>
  <si>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</si>
  <si>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</si>
  <si>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</si>
  <si>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</si>
  <si>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</si>
  <si>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</si>
  <si>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</si>
  <si>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</si>
  <si>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</si>
  <si>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</si>
  <si>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</si>
  <si>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</si>
  <si>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</si>
  <si>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</si>
  <si>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</si>
  <si>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</si>
  <si>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</si>
  <si>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</si>
  <si>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</si>
  <si>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</si>
  <si>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</si>
  <si>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</si>
  <si>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</si>
  <si>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</si>
  <si>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</si>
  <si>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</si>
  <si>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</si>
  <si>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</si>
  <si>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</si>
  <si>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</si>
  <si>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</si>
  <si>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</si>
  <si>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</si>
  <si>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</si>
  <si>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</si>
  <si>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</si>
  <si>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</si>
  <si>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</si>
  <si>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</si>
  <si>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</si>
  <si>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</si>
  <si>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</si>
  <si>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</si>
  <si>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</si>
  <si>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</si>
  <si>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</si>
  <si>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</si>
  <si>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</si>
  <si>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</si>
  <si>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</si>
  <si>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</si>
  <si>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</si>
  <si>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</si>
  <si>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</si>
  <si>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</si>
  <si>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</si>
  <si>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</si>
  <si>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</si>
  <si>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</si>
  <si>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</si>
  <si>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</si>
  <si>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</si>
  <si>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</si>
  <si>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</si>
  <si>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</si>
  <si>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</si>
  <si>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</si>
  <si>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</si>
  <si>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</si>
  <si>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</si>
  <si>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</si>
  <si>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</si>
  <si>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</si>
  <si>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</si>
  <si>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</si>
  <si>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</si>
  <si>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</si>
  <si>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</si>
  <si>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</si>
  <si>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</si>
  <si>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</si>
  <si>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</si>
  <si>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</si>
  <si>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</si>
  <si>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</si>
  <si>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</si>
  <si>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</si>
  <si>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</si>
  <si>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</si>
  <si>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</si>
  <si>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</si>
  <si>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</si>
  <si>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</si>
  <si>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</si>
  <si>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</si>
  <si>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</si>
  <si>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</si>
  <si>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</si>
  <si>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</si>
  <si>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</si>
  <si>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</si>
  <si>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</si>
  <si>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</si>
  <si>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</si>
  <si>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</si>
  <si>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</si>
  <si>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</si>
  <si>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</si>
  <si>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</si>
  <si>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</si>
  <si>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</si>
  <si>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</si>
  <si>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</si>
  <si>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</si>
  <si>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</si>
  <si>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</si>
  <si>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</si>
  <si>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</si>
  <si>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</si>
  <si>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</si>
  <si>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</si>
  <si>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</si>
  <si>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</si>
  <si>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</si>
  <si>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</si>
  <si>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</si>
  <si>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</si>
  <si>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</si>
  <si>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</si>
  <si>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</si>
  <si>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</si>
  <si>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</si>
  <si>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</si>
  <si>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</si>
  <si>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</si>
  <si>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</si>
  <si>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</si>
  <si>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</si>
  <si>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</si>
  <si>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</si>
  <si>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</si>
  <si>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</si>
  <si>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</si>
  <si>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</si>
  <si>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</si>
  <si>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</si>
  <si>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</si>
  <si>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</si>
  <si>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</si>
  <si>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</si>
  <si>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</si>
  <si>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</si>
  <si>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</si>
  <si>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</si>
  <si>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</si>
  <si>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</si>
  <si>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</si>
  <si>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</si>
  <si>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</si>
  <si>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</si>
  <si>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</si>
  <si>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</si>
  <si>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</si>
  <si>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</si>
  <si>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</si>
  <si>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</si>
  <si>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</si>
  <si>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</si>
  <si>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</si>
  <si>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</si>
  <si>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</si>
  <si>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</si>
  <si>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</si>
  <si>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</si>
  <si>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</si>
  <si>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</si>
  <si>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</si>
  <si>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</si>
  <si>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</si>
  <si>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</si>
  <si>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</si>
  <si>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</si>
  <si>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</si>
  <si>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</si>
  <si>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</si>
  <si>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</si>
  <si>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</si>
  <si>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</si>
  <si>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</si>
  <si>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</si>
  <si>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</si>
  <si>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</si>
  <si>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</si>
  <si>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</si>
  <si>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</si>
  <si>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</si>
  <si>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</si>
  <si>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</si>
  <si>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</si>
  <si>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</si>
  <si>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</si>
  <si>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</si>
  <si>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</si>
  <si>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</si>
  <si>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</si>
  <si>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</si>
  <si>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</si>
  <si>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</si>
  <si>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</si>
  <si>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</si>
  <si>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</si>
  <si>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</si>
  <si>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</si>
  <si>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</si>
  <si>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</si>
  <si>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</si>
  <si>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</si>
  <si>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</si>
  <si>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</si>
  <si>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</si>
  <si>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</si>
  <si>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</si>
  <si>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</si>
  <si>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</si>
  <si>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</si>
  <si>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</si>
  <si>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</si>
  <si>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</si>
  <si>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</si>
  <si>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</si>
  <si>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</si>
  <si>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</si>
  <si>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</si>
  <si>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</si>
  <si>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</si>
  <si>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</si>
  <si>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</si>
  <si>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</si>
  <si>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</si>
  <si>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</si>
  <si>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</si>
  <si>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</si>
  <si>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</si>
  <si>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</si>
  <si>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</si>
  <si>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</si>
  <si>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</si>
  <si>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</si>
  <si>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</si>
  <si>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</si>
  <si>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</si>
  <si>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</si>
  <si>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</si>
  <si>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</si>
  <si>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</si>
  <si>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</si>
  <si>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</si>
  <si>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</si>
  <si>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</si>
  <si>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</si>
  <si>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</si>
  <si>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</si>
  <si>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</si>
  <si>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</si>
  <si>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</si>
  <si>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</si>
  <si>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</si>
  <si>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</si>
  <si>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</si>
  <si>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</si>
  <si>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</si>
  <si>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</si>
  <si>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</si>
  <si>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</si>
  <si>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</si>
  <si>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</si>
  <si>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</si>
  <si>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</si>
  <si>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</si>
  <si>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</si>
  <si>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</si>
  <si>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</si>
  <si>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</si>
  <si>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</si>
  <si>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</si>
  <si>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</si>
  <si>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</si>
  <si>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</si>
  <si>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</si>
  <si>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</si>
  <si>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</si>
  <si>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</si>
  <si>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</si>
  <si>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</si>
  <si>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</si>
  <si>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</si>
  <si>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</si>
  <si>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</si>
  <si>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</si>
  <si>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</si>
  <si>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</si>
  <si>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</si>
  <si>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</si>
  <si>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</si>
  <si>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</si>
  <si>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</si>
  <si>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</si>
  <si>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</si>
  <si>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</si>
  <si>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</si>
  <si>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</si>
  <si>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</si>
  <si>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</si>
  <si>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</si>
  <si>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</si>
  <si>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</si>
  <si>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</si>
  <si>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</si>
  <si>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</si>
  <si>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</si>
  <si>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</si>
  <si>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</si>
  <si>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</si>
  <si>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</si>
  <si>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</si>
  <si>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</si>
  <si>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</si>
  <si>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</si>
  <si>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</si>
  <si>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</si>
  <si>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</si>
  <si>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</si>
  <si>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</si>
  <si>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</si>
  <si>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</si>
  <si>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</si>
  <si>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</si>
  <si>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</si>
  <si>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</si>
  <si>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</si>
  <si>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</si>
  <si>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</si>
  <si>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</si>
  <si>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</si>
  <si>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</si>
  <si>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</si>
  <si>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</si>
  <si>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</si>
  <si>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</si>
  <si>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</si>
  <si>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</si>
  <si>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</si>
  <si>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</si>
  <si>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</si>
  <si>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</si>
  <si>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</si>
  <si>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</si>
  <si>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</si>
  <si>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</si>
  <si>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</si>
  <si>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</si>
  <si>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</si>
  <si>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</si>
  <si>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</si>
  <si>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</si>
  <si>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</si>
  <si>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</si>
  <si>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</si>
  <si>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</si>
  <si>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</si>
  <si>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</si>
  <si>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</si>
  <si>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</si>
  <si>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</si>
  <si>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</si>
  <si>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</si>
  <si>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</si>
  <si>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</si>
  <si>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</si>
  <si>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</si>
  <si>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</si>
  <si>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</si>
  <si>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</si>
  <si>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</si>
  <si>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</si>
  <si>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</si>
  <si>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</si>
  <si>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</si>
  <si>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</si>
  <si>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</si>
  <si>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</si>
  <si>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</si>
  <si>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</si>
  <si>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</si>
  <si>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</si>
  <si>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</si>
  <si>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</si>
  <si>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</si>
  <si>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</si>
  <si>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</si>
  <si>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</si>
  <si>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</si>
  <si>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</si>
  <si>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</si>
  <si>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</si>
  <si>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</si>
  <si>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</si>
  <si>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</si>
  <si>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</si>
  <si>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</si>
  <si>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</si>
  <si>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</si>
  <si>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</si>
  <si>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</si>
  <si>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</si>
  <si>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</si>
  <si>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</si>
  <si>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</si>
  <si>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</si>
  <si>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</si>
  <si>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</si>
  <si>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</si>
  <si>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</si>
  <si>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</si>
  <si>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</si>
  <si>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</si>
  <si>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</si>
  <si>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</si>
  <si>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</si>
  <si>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</si>
  <si>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</si>
  <si>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</si>
  <si>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</si>
  <si>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</si>
  <si>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</si>
  <si>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</si>
  <si>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</si>
  <si>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</si>
  <si>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</si>
  <si>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</si>
  <si>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</si>
  <si>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</si>
  <si>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</si>
  <si>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</si>
  <si>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</si>
  <si>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</si>
  <si>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</si>
  <si>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</si>
  <si>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</si>
  <si>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</si>
  <si>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</si>
  <si>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</si>
  <si>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</si>
  <si>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</si>
  <si>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</si>
  <si>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</si>
  <si>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</si>
  <si>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</si>
  <si>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</si>
  <si>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</si>
  <si>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</si>
  <si>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</si>
  <si>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</si>
  <si>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</si>
  <si>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</si>
  <si>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</si>
  <si>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</si>
  <si>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</si>
  <si>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</si>
  <si>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</si>
  <si>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</si>
  <si>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</si>
  <si>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</si>
  <si>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</si>
  <si>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</si>
  <si>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</si>
  <si>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</si>
  <si>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</si>
  <si>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</si>
  <si>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</si>
  <si>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</si>
  <si>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</si>
  <si>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</si>
  <si>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</si>
  <si>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</si>
  <si>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</si>
  <si>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</si>
  <si>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</si>
  <si>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</si>
  <si>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</si>
  <si>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</si>
  <si>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</si>
  <si>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</si>
  <si>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</si>
  <si>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</si>
  <si>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</si>
  <si>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</si>
  <si>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</si>
  <si>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</si>
  <si>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</si>
  <si>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</si>
  <si>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</si>
  <si>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</si>
  <si>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</si>
  <si>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</si>
  <si>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</si>
  <si>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</si>
  <si>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</si>
  <si>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</si>
  <si>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</si>
  <si>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</si>
  <si>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</si>
  <si>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</si>
  <si>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</si>
  <si>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</si>
  <si>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</si>
  <si>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</si>
  <si>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</si>
  <si>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</si>
  <si>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</si>
  <si>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</si>
  <si>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</si>
  <si>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</si>
  <si>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</si>
  <si>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</si>
  <si>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</si>
  <si>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</si>
  <si>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</si>
  <si>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</si>
  <si>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</si>
  <si>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</si>
  <si>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</si>
  <si>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</si>
  <si>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</si>
  <si>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</si>
  <si>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</si>
  <si>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</si>
  <si>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</si>
  <si>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</si>
  <si>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</si>
  <si>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</si>
  <si>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</si>
  <si>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</si>
  <si>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</si>
  <si>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</si>
  <si>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</si>
  <si>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</si>
  <si>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</si>
  <si>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</si>
  <si>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</si>
  <si>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</si>
  <si>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b894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</si>
</sst>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4" fillId="33" borderId="0" xfId="58" applyNumberFormat="1" applyFont="1" applyFill="1" applyAlignment="1">
      <alignment vertical="center"/>
      <protection/>
    </xf>
    <xf numFmtId="1" fontId="24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8" fontId="5" fillId="0" borderId="0" xfId="66" applyNumberFormat="1" applyFont="1" applyFill="1" applyProtection="1">
      <alignment/>
      <protection locked="0"/>
    </xf>
    <xf numFmtId="178" fontId="5" fillId="0" borderId="0" xfId="66" applyNumberFormat="1" applyFont="1" applyFill="1">
      <alignment/>
      <protection/>
    </xf>
    <xf numFmtId="178" fontId="5" fillId="0" borderId="0" xfId="66" applyNumberFormat="1" applyFont="1" applyFill="1" applyBorder="1">
      <alignment/>
      <protection/>
    </xf>
    <xf numFmtId="178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8" fontId="12" fillId="0" borderId="0" xfId="66" applyNumberFormat="1" applyFont="1" applyFill="1" applyBorder="1">
      <alignment/>
      <protection/>
    </xf>
    <xf numFmtId="178" fontId="12" fillId="0" borderId="0" xfId="66" applyNumberFormat="1" applyFont="1" applyFill="1" applyBorder="1" applyProtection="1">
      <alignment/>
      <protection locked="0"/>
    </xf>
    <xf numFmtId="178" fontId="12" fillId="0" borderId="0" xfId="66" applyNumberFormat="1" applyFont="1" applyFill="1">
      <alignment/>
      <protection/>
    </xf>
    <xf numFmtId="178" fontId="12" fillId="0" borderId="0" xfId="66" applyNumberFormat="1" applyFont="1" applyFill="1" applyProtection="1">
      <alignment/>
      <protection locked="0"/>
    </xf>
    <xf numFmtId="178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8" fontId="5" fillId="0" borderId="0" xfId="66" applyNumberFormat="1" applyFont="1" applyFill="1" applyBorder="1">
      <alignment/>
      <protection/>
    </xf>
    <xf numFmtId="178" fontId="5" fillId="0" borderId="0" xfId="66" applyNumberFormat="1" applyFont="1" applyFill="1" applyBorder="1" applyProtection="1">
      <alignment/>
      <protection locked="0"/>
    </xf>
    <xf numFmtId="178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6" fillId="0" borderId="0" xfId="58" applyFont="1">
      <alignment/>
      <protection/>
    </xf>
    <xf numFmtId="0" fontId="26" fillId="0" borderId="0" xfId="58" applyFont="1" applyAlignment="1">
      <alignment/>
      <protection/>
    </xf>
    <xf numFmtId="0" fontId="26" fillId="0" borderId="0" xfId="58" applyFont="1" applyAlignment="1">
      <alignment wrapText="1"/>
      <protection/>
    </xf>
    <xf numFmtId="3" fontId="26" fillId="0" borderId="0" xfId="58" applyNumberFormat="1" applyFont="1" applyAlignment="1">
      <alignment/>
      <protection/>
    </xf>
    <xf numFmtId="0" fontId="23" fillId="0" borderId="0" xfId="58">
      <alignment/>
      <protection/>
    </xf>
    <xf numFmtId="0" fontId="8" fillId="0" borderId="0" xfId="58" applyFont="1" applyAlignment="1">
      <alignment/>
      <protection/>
    </xf>
    <xf numFmtId="0" fontId="26" fillId="37" borderId="0" xfId="58" applyFont="1" applyFill="1">
      <alignment/>
      <protection/>
    </xf>
    <xf numFmtId="182" fontId="26" fillId="0" borderId="0" xfId="58" applyNumberFormat="1" applyFont="1">
      <alignment/>
      <protection/>
    </xf>
    <xf numFmtId="0" fontId="26" fillId="37" borderId="0" xfId="58" applyFont="1" applyFill="1" applyBorder="1">
      <alignment/>
      <protection/>
    </xf>
    <xf numFmtId="3" fontId="20" fillId="37" borderId="0" xfId="58" applyNumberFormat="1" applyFont="1" applyFill="1" applyBorder="1" applyAlignment="1">
      <alignment horizontal="right"/>
      <protection/>
    </xf>
    <xf numFmtId="0" fontId="23" fillId="37" borderId="0" xfId="58" applyFill="1" applyBorder="1">
      <alignment/>
      <protection/>
    </xf>
    <xf numFmtId="0" fontId="26" fillId="0" borderId="0" xfId="58" applyFont="1" applyFill="1">
      <alignment/>
      <protection/>
    </xf>
    <xf numFmtId="0" fontId="28" fillId="34" borderId="0" xfId="58" applyFont="1" applyFill="1" applyAlignment="1">
      <alignment vertical="center"/>
      <protection/>
    </xf>
    <xf numFmtId="0" fontId="20" fillId="0" borderId="0" xfId="58" applyFont="1" applyBorder="1" applyAlignment="1">
      <alignment vertical="center"/>
      <protection/>
    </xf>
    <xf numFmtId="3" fontId="26" fillId="0" borderId="0" xfId="58" applyNumberFormat="1" applyFont="1" applyAlignment="1" applyProtection="1">
      <alignment/>
      <protection/>
    </xf>
    <xf numFmtId="3" fontId="20" fillId="37" borderId="0" xfId="58" applyNumberFormat="1" applyFont="1" applyFill="1" applyBorder="1" applyAlignment="1" applyProtection="1">
      <alignment horizontal="right"/>
      <protection/>
    </xf>
    <xf numFmtId="0" fontId="23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3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2" fontId="8" fillId="38" borderId="0" xfId="58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4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9" fontId="13" fillId="32" borderId="12" xfId="58" applyNumberFormat="1" applyFont="1" applyFill="1" applyBorder="1" applyAlignment="1" applyProtection="1" quotePrefix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34" fillId="39" borderId="0" xfId="58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horizontal="center" vertical="center"/>
      <protection/>
    </xf>
    <xf numFmtId="180" fontId="5" fillId="39" borderId="0" xfId="58" applyNumberFormat="1" applyFont="1" applyFill="1" applyAlignment="1">
      <alignment horizontal="left" vertical="center"/>
      <protection/>
    </xf>
    <xf numFmtId="180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9" fillId="39" borderId="20" xfId="58" applyFont="1" applyFill="1" applyBorder="1" applyAlignment="1">
      <alignment vertical="center"/>
      <protection/>
    </xf>
    <xf numFmtId="0" fontId="29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20" fillId="39" borderId="22" xfId="58" applyNumberFormat="1" applyFont="1" applyFill="1" applyBorder="1" applyAlignment="1" applyProtection="1" quotePrefix="1">
      <alignment horizontal="center" vertical="center"/>
      <protection/>
    </xf>
    <xf numFmtId="181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81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8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81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8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81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8" fontId="244" fillId="45" borderId="39" xfId="58" applyNumberFormat="1" applyFont="1" applyFill="1" applyBorder="1" applyAlignment="1" applyProtection="1">
      <alignment horizontal="center" vertical="center"/>
      <protection/>
    </xf>
    <xf numFmtId="181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8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81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81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9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6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34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6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20" fillId="39" borderId="17" xfId="58" applyNumberFormat="1" applyFont="1" applyFill="1" applyBorder="1" applyAlignment="1" applyProtection="1" quotePrefix="1">
      <alignment horizontal="center" vertical="center"/>
      <protection/>
    </xf>
    <xf numFmtId="3" fontId="20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81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81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81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81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81" fontId="14" fillId="39" borderId="27" xfId="66" applyNumberFormat="1" applyFont="1" applyFill="1" applyBorder="1" applyAlignment="1" applyProtection="1" quotePrefix="1">
      <alignment horizontal="right"/>
      <protection/>
    </xf>
    <xf numFmtId="0" fontId="15" fillId="39" borderId="28" xfId="66" applyFont="1" applyFill="1" applyBorder="1" applyAlignment="1" applyProtection="1">
      <alignment wrapText="1"/>
      <protection/>
    </xf>
    <xf numFmtId="181" fontId="14" fillId="39" borderId="31" xfId="66" applyNumberFormat="1" applyFont="1" applyFill="1" applyBorder="1" applyAlignment="1" applyProtection="1" quotePrefix="1">
      <alignment horizontal="right"/>
      <protection/>
    </xf>
    <xf numFmtId="0" fontId="15" fillId="39" borderId="32" xfId="66" applyFont="1" applyFill="1" applyBorder="1" applyAlignment="1" applyProtection="1">
      <alignment wrapText="1"/>
      <protection/>
    </xf>
    <xf numFmtId="181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6" fillId="39" borderId="32" xfId="66" applyFont="1" applyFill="1" applyBorder="1" applyAlignment="1" applyProtection="1">
      <alignment wrapText="1"/>
      <protection/>
    </xf>
    <xf numFmtId="181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1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81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81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34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81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81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8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81" fontId="250" fillId="48" borderId="40" xfId="66" applyNumberFormat="1" applyFont="1" applyFill="1" applyBorder="1" applyAlignment="1" applyProtection="1" quotePrefix="1">
      <alignment horizontal="right"/>
      <protection/>
    </xf>
    <xf numFmtId="178" fontId="5" fillId="39" borderId="26" xfId="66" applyNumberFormat="1" applyFont="1" applyFill="1" applyBorder="1" applyAlignment="1" applyProtection="1">
      <alignment horizontal="right"/>
      <protection/>
    </xf>
    <xf numFmtId="181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81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81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81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81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3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3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3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3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9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80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20" fillId="39" borderId="18" xfId="58" applyNumberFormat="1" applyFont="1" applyFill="1" applyBorder="1" applyAlignment="1" applyProtection="1" quotePrefix="1">
      <alignment horizontal="center" vertical="center"/>
      <protection/>
    </xf>
    <xf numFmtId="3" fontId="25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81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81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8" fontId="244" fillId="45" borderId="76" xfId="58" applyNumberFormat="1" applyFont="1" applyFill="1" applyBorder="1" applyAlignment="1" applyProtection="1">
      <alignment horizontal="center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8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81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81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81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81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8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81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81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81" fontId="11" fillId="39" borderId="27" xfId="66" applyNumberFormat="1" applyFont="1" applyFill="1" applyBorder="1" applyAlignment="1">
      <alignment horizontal="right" vertical="center"/>
      <protection/>
    </xf>
    <xf numFmtId="188" fontId="244" fillId="45" borderId="29" xfId="58" applyNumberFormat="1" applyFont="1" applyFill="1" applyBorder="1" applyAlignment="1" applyProtection="1">
      <alignment horizontal="center" vertical="center"/>
      <protection/>
    </xf>
    <xf numFmtId="188" fontId="244" fillId="45" borderId="27" xfId="58" applyNumberFormat="1" applyFont="1" applyFill="1" applyBorder="1" applyAlignment="1" applyProtection="1">
      <alignment horizontal="center" vertical="center"/>
      <protection/>
    </xf>
    <xf numFmtId="188" fontId="244" fillId="45" borderId="33" xfId="58" applyNumberFormat="1" applyFont="1" applyFill="1" applyBorder="1" applyAlignment="1" applyProtection="1">
      <alignment horizontal="center" vertical="center"/>
      <protection/>
    </xf>
    <xf numFmtId="188" fontId="244" fillId="45" borderId="31" xfId="58" applyNumberFormat="1" applyFont="1" applyFill="1" applyBorder="1" applyAlignment="1" applyProtection="1">
      <alignment horizontal="center" vertical="center"/>
      <protection/>
    </xf>
    <xf numFmtId="188" fontId="244" fillId="45" borderId="42" xfId="58" applyNumberFormat="1" applyFont="1" applyFill="1" applyBorder="1" applyAlignment="1" applyProtection="1">
      <alignment horizontal="center" vertical="center"/>
      <protection/>
    </xf>
    <xf numFmtId="188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81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0" fillId="39" borderId="94" xfId="58" applyNumberFormat="1" applyFont="1" applyFill="1" applyBorder="1" applyAlignment="1" applyProtection="1" quotePrefix="1">
      <alignment horizontal="center" vertical="center"/>
      <protection/>
    </xf>
    <xf numFmtId="3" fontId="20" fillId="39" borderId="93" xfId="58" applyNumberFormat="1" applyFont="1" applyFill="1" applyBorder="1" applyAlignment="1" applyProtection="1" quotePrefix="1">
      <alignment horizontal="center" vertical="center"/>
      <protection/>
    </xf>
    <xf numFmtId="3" fontId="20" fillId="39" borderId="100" xfId="58" applyNumberFormat="1" applyFont="1" applyFill="1" applyBorder="1" applyAlignment="1" applyProtection="1" quotePrefix="1">
      <alignment horizontal="center" vertical="center"/>
      <protection/>
    </xf>
    <xf numFmtId="3" fontId="25" fillId="39" borderId="99" xfId="58" applyNumberFormat="1" applyFont="1" applyFill="1" applyBorder="1" applyAlignment="1" applyProtection="1" quotePrefix="1">
      <alignment horizontal="center" vertical="center"/>
      <protection/>
    </xf>
    <xf numFmtId="178" fontId="5" fillId="39" borderId="0" xfId="58" applyNumberFormat="1" applyFont="1" applyFill="1" applyBorder="1" applyAlignment="1" applyProtection="1" quotePrefix="1">
      <alignment horizontal="center" vertical="center"/>
      <protection/>
    </xf>
    <xf numFmtId="178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9" fontId="8" fillId="51" borderId="101" xfId="58" applyNumberFormat="1" applyFont="1" applyFill="1" applyBorder="1" applyAlignment="1" applyProtection="1">
      <alignment horizontal="right" vertical="center"/>
      <protection/>
    </xf>
    <xf numFmtId="178" fontId="5" fillId="39" borderId="0" xfId="58" applyNumberFormat="1" applyFont="1" applyFill="1" applyBorder="1" applyAlignment="1" applyProtection="1">
      <alignment vertical="center"/>
      <protection/>
    </xf>
    <xf numFmtId="178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58" applyNumberFormat="1" applyFont="1" applyFill="1" applyBorder="1" applyAlignment="1" applyProtection="1">
      <alignment horizontal="right" vertical="center"/>
      <protection/>
    </xf>
    <xf numFmtId="189" fontId="5" fillId="42" borderId="49" xfId="58" applyNumberFormat="1" applyFont="1" applyFill="1" applyBorder="1" applyAlignment="1" applyProtection="1">
      <alignment horizontal="right" vertical="center"/>
      <protection/>
    </xf>
    <xf numFmtId="189" fontId="5" fillId="42" borderId="50" xfId="58" applyNumberFormat="1" applyFont="1" applyFill="1" applyBorder="1" applyAlignment="1" applyProtection="1">
      <alignment horizontal="right" vertical="center"/>
      <protection/>
    </xf>
    <xf numFmtId="189" fontId="5" fillId="42" borderId="51" xfId="58" applyNumberFormat="1" applyFont="1" applyFill="1" applyBorder="1" applyAlignment="1" applyProtection="1">
      <alignment horizontal="right" vertical="center"/>
      <protection/>
    </xf>
    <xf numFmtId="189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90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81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8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8" fontId="244" fillId="53" borderId="30" xfId="58" applyNumberFormat="1" applyFont="1" applyFill="1" applyBorder="1" applyAlignment="1" applyProtection="1">
      <alignment horizontal="center" vertical="center"/>
      <protection/>
    </xf>
    <xf numFmtId="188" fontId="244" fillId="53" borderId="34" xfId="58" applyNumberFormat="1" applyFont="1" applyFill="1" applyBorder="1" applyAlignment="1" applyProtection="1">
      <alignment horizontal="center" vertical="center"/>
      <protection/>
    </xf>
    <xf numFmtId="188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81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8" fontId="244" fillId="53" borderId="76" xfId="58" applyNumberFormat="1" applyFont="1" applyFill="1" applyBorder="1" applyAlignment="1" applyProtection="1">
      <alignment horizontal="center" vertical="center"/>
      <protection/>
    </xf>
    <xf numFmtId="181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8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81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81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81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81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81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81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81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81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8" fontId="236" fillId="45" borderId="62" xfId="58" applyNumberFormat="1" applyFont="1" applyFill="1" applyBorder="1" applyAlignment="1" applyProtection="1">
      <alignment horizontal="center" vertical="center"/>
      <protection/>
    </xf>
    <xf numFmtId="188" fontId="236" fillId="45" borderId="64" xfId="58" applyNumberFormat="1" applyFont="1" applyFill="1" applyBorder="1" applyAlignment="1" applyProtection="1">
      <alignment horizontal="center" vertical="center"/>
      <protection/>
    </xf>
    <xf numFmtId="188" fontId="236" fillId="45" borderId="66" xfId="58" applyNumberFormat="1" applyFont="1" applyFill="1" applyBorder="1" applyAlignment="1" applyProtection="1">
      <alignment horizontal="center" vertical="center"/>
      <protection/>
    </xf>
    <xf numFmtId="178" fontId="8" fillId="39" borderId="26" xfId="66" applyNumberFormat="1" applyFont="1" applyFill="1" applyBorder="1" applyAlignment="1">
      <alignment horizontal="right" vertical="center"/>
      <protection/>
    </xf>
    <xf numFmtId="181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8" fontId="244" fillId="45" borderId="87" xfId="58" applyNumberFormat="1" applyFont="1" applyFill="1" applyBorder="1" applyAlignment="1" applyProtection="1">
      <alignment horizontal="center" vertical="center"/>
      <protection/>
    </xf>
    <xf numFmtId="188" fontId="244" fillId="45" borderId="84" xfId="58" applyNumberFormat="1" applyFont="1" applyFill="1" applyBorder="1" applyAlignment="1" applyProtection="1">
      <alignment horizontal="center" vertical="center"/>
      <protection/>
    </xf>
    <xf numFmtId="188" fontId="244" fillId="53" borderId="88" xfId="58" applyNumberFormat="1" applyFont="1" applyFill="1" applyBorder="1" applyAlignment="1" applyProtection="1">
      <alignment horizontal="center" vertical="center"/>
      <protection/>
    </xf>
    <xf numFmtId="188" fontId="244" fillId="53" borderId="39" xfId="58" applyNumberFormat="1" applyFont="1" applyFill="1" applyBorder="1" applyAlignment="1" applyProtection="1">
      <alignment horizontal="center" vertical="center"/>
      <protection/>
    </xf>
    <xf numFmtId="178" fontId="274" fillId="52" borderId="113" xfId="66" applyNumberFormat="1" applyFont="1" applyFill="1" applyBorder="1" applyAlignment="1">
      <alignment horizontal="right" vertical="center"/>
      <protection/>
    </xf>
    <xf numFmtId="181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90" fontId="267" fillId="39" borderId="103" xfId="62" applyNumberFormat="1" applyFont="1" applyFill="1" applyBorder="1" applyProtection="1">
      <alignment/>
      <protection/>
    </xf>
    <xf numFmtId="190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9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9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32" borderId="95" xfId="0" applyNumberFormat="1" applyFont="1" applyFill="1" applyBorder="1" applyAlignment="1" applyProtection="1">
      <alignment/>
      <protection/>
    </xf>
    <xf numFmtId="189" fontId="29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32" borderId="49" xfId="0" applyNumberFormat="1" applyFont="1" applyFill="1" applyBorder="1" applyAlignment="1" applyProtection="1">
      <alignment horizontal="right"/>
      <protection/>
    </xf>
    <xf numFmtId="189" fontId="29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8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8" fillId="32" borderId="0" xfId="61" applyNumberFormat="1" applyFont="1" applyFill="1" applyBorder="1" applyProtection="1">
      <alignment/>
      <protection/>
    </xf>
    <xf numFmtId="0" fontId="29" fillId="55" borderId="0" xfId="61" applyFont="1" applyFill="1" applyBorder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38" fillId="32" borderId="0" xfId="61" applyFont="1" applyFill="1" applyAlignment="1" applyProtection="1">
      <alignment horizontal="right"/>
      <protection/>
    </xf>
    <xf numFmtId="187" fontId="286" fillId="39" borderId="12" xfId="64" applyNumberFormat="1" applyFont="1" applyFill="1" applyBorder="1" applyAlignment="1" applyProtection="1">
      <alignment horizontal="center" vertical="center"/>
      <protection/>
    </xf>
    <xf numFmtId="186" fontId="278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Font="1" applyFill="1" applyBorder="1" applyAlignment="1" applyProtection="1">
      <alignment horizontal="center"/>
      <protection/>
    </xf>
    <xf numFmtId="0" fontId="26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6" fillId="32" borderId="0" xfId="64" applyNumberFormat="1" applyFont="1" applyFill="1" applyProtection="1">
      <alignment/>
      <protection/>
    </xf>
    <xf numFmtId="0" fontId="26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8" fillId="32" borderId="0" xfId="61" applyFont="1" applyFill="1" applyAlignment="1" applyProtection="1" quotePrefix="1">
      <alignment horizontal="left"/>
      <protection/>
    </xf>
    <xf numFmtId="0" fontId="38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6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9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9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9" fontId="83" fillId="39" borderId="12" xfId="58" applyNumberFormat="1" applyFont="1" applyFill="1" applyBorder="1" applyAlignment="1" applyProtection="1">
      <alignment horizontal="center" vertical="center"/>
      <protection/>
    </xf>
    <xf numFmtId="0" fontId="29" fillId="32" borderId="0" xfId="61" applyNumberFormat="1" applyFont="1" applyFill="1" applyBorder="1" applyProtection="1">
      <alignment/>
      <protection/>
    </xf>
    <xf numFmtId="0" fontId="29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8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8" fontId="46" fillId="32" borderId="0" xfId="61" applyNumberFormat="1" applyFont="1" applyFill="1" applyBorder="1" applyAlignment="1" applyProtection="1">
      <alignment horizontal="left"/>
      <protection/>
    </xf>
    <xf numFmtId="195" fontId="46" fillId="39" borderId="104" xfId="61" applyNumberFormat="1" applyFont="1" applyFill="1" applyBorder="1" applyAlignment="1" applyProtection="1" quotePrefix="1">
      <alignment horizontal="center"/>
      <protection/>
    </xf>
    <xf numFmtId="195" fontId="46" fillId="39" borderId="105" xfId="61" applyNumberFormat="1" applyFont="1" applyFill="1" applyBorder="1" applyAlignment="1" applyProtection="1" quotePrefix="1">
      <alignment horizontal="center"/>
      <protection/>
    </xf>
    <xf numFmtId="195" fontId="46" fillId="39" borderId="106" xfId="61" applyNumberFormat="1" applyFont="1" applyFill="1" applyBorder="1" applyAlignment="1" applyProtection="1" quotePrefix="1">
      <alignment horizontal="center"/>
      <protection/>
    </xf>
    <xf numFmtId="195" fontId="259" fillId="42" borderId="126" xfId="61" applyNumberFormat="1" applyFont="1" applyFill="1" applyBorder="1" applyAlignment="1" applyProtection="1" quotePrefix="1">
      <alignment horizontal="center" wrapText="1"/>
      <protection/>
    </xf>
    <xf numFmtId="195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61" applyNumberFormat="1" applyFont="1" applyFill="1" applyBorder="1" applyAlignment="1" applyProtection="1" quotePrefix="1">
      <alignment horizontal="center" wrapText="1"/>
      <protection/>
    </xf>
    <xf numFmtId="195" fontId="46" fillId="39" borderId="136" xfId="61" applyNumberFormat="1" applyFont="1" applyFill="1" applyBorder="1" applyAlignment="1" applyProtection="1" quotePrefix="1">
      <alignment horizontal="center" wrapText="1"/>
      <protection/>
    </xf>
    <xf numFmtId="178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6" fontId="259" fillId="42" borderId="132" xfId="61" applyNumberFormat="1" applyFont="1" applyFill="1" applyBorder="1" applyAlignment="1" applyProtection="1" quotePrefix="1">
      <alignment horizontal="center"/>
      <protection/>
    </xf>
    <xf numFmtId="179" fontId="295" fillId="42" borderId="132" xfId="61" applyNumberFormat="1" applyFont="1" applyFill="1" applyBorder="1" applyAlignment="1" applyProtection="1" quotePrefix="1">
      <alignment horizontal="center"/>
      <protection/>
    </xf>
    <xf numFmtId="196" fontId="242" fillId="61" borderId="132" xfId="61" applyNumberFormat="1" applyFont="1" applyFill="1" applyBorder="1" applyAlignment="1" applyProtection="1" quotePrefix="1">
      <alignment horizontal="center"/>
      <protection/>
    </xf>
    <xf numFmtId="179" fontId="240" fillId="61" borderId="132" xfId="61" applyNumberFormat="1" applyFont="1" applyFill="1" applyBorder="1" applyAlignment="1" applyProtection="1" quotePrefix="1">
      <alignment horizontal="center"/>
      <protection/>
    </xf>
    <xf numFmtId="179" fontId="38" fillId="32" borderId="0" xfId="61" applyNumberFormat="1" applyFont="1" applyFill="1" applyAlignment="1" applyProtection="1">
      <alignment horizontal="right"/>
      <protection/>
    </xf>
    <xf numFmtId="179" fontId="294" fillId="62" borderId="132" xfId="61" applyNumberFormat="1" applyFont="1" applyFill="1" applyBorder="1" applyAlignment="1" applyProtection="1" quotePrefix="1">
      <alignment horizontal="center"/>
      <protection/>
    </xf>
    <xf numFmtId="179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6" fontId="29" fillId="39" borderId="132" xfId="61" applyNumberFormat="1" applyFont="1" applyFill="1" applyBorder="1" applyAlignment="1" applyProtection="1" quotePrefix="1">
      <alignment horizontal="center"/>
      <protection/>
    </xf>
    <xf numFmtId="0" fontId="29" fillId="32" borderId="0" xfId="61" applyFont="1" applyFill="1" applyProtection="1">
      <alignment/>
      <protection/>
    </xf>
    <xf numFmtId="0" fontId="29" fillId="39" borderId="20" xfId="61" applyFont="1" applyFill="1" applyBorder="1" applyAlignment="1" applyProtection="1">
      <alignment horizontal="left"/>
      <protection/>
    </xf>
    <xf numFmtId="0" fontId="29" fillId="39" borderId="0" xfId="61" applyFont="1" applyFill="1" applyBorder="1" applyAlignment="1" applyProtection="1">
      <alignment horizontal="center"/>
      <protection/>
    </xf>
    <xf numFmtId="0" fontId="29" fillId="39" borderId="11" xfId="61" applyFont="1" applyFill="1" applyBorder="1" applyAlignment="1" applyProtection="1">
      <alignment horizontal="center"/>
      <protection/>
    </xf>
    <xf numFmtId="0" fontId="29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7" fillId="32" borderId="26" xfId="61" applyFont="1" applyFill="1" applyBorder="1" applyProtection="1">
      <alignment/>
      <protection/>
    </xf>
    <xf numFmtId="0" fontId="29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34" fillId="39" borderId="26" xfId="71" applyNumberFormat="1" applyFont="1" applyFill="1" applyBorder="1" applyAlignment="1" applyProtection="1">
      <alignment/>
      <protection/>
    </xf>
    <xf numFmtId="38" fontId="34" fillId="39" borderId="0" xfId="71" applyNumberFormat="1" applyFont="1" applyFill="1" applyBorder="1" applyAlignment="1" applyProtection="1">
      <alignment/>
      <protection/>
    </xf>
    <xf numFmtId="38" fontId="34" fillId="39" borderId="11" xfId="71" applyNumberFormat="1" applyFont="1" applyFill="1" applyBorder="1" applyAlignment="1" applyProtection="1">
      <alignment/>
      <protection/>
    </xf>
    <xf numFmtId="197" fontId="29" fillId="39" borderId="99" xfId="61" applyNumberFormat="1" applyFont="1" applyFill="1" applyBorder="1" applyAlignment="1" applyProtection="1">
      <alignment/>
      <protection/>
    </xf>
    <xf numFmtId="197" fontId="46" fillId="39" borderId="99" xfId="61" applyNumberFormat="1" applyFont="1" applyFill="1" applyBorder="1" applyAlignment="1" applyProtection="1">
      <alignment/>
      <protection/>
    </xf>
    <xf numFmtId="197" fontId="38" fillId="32" borderId="0" xfId="61" applyNumberFormat="1" applyFont="1" applyFill="1" applyAlignment="1" applyProtection="1">
      <alignment horizontal="right"/>
      <protection/>
    </xf>
    <xf numFmtId="197" fontId="29" fillId="39" borderId="139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7" fontId="29" fillId="39" borderId="82" xfId="61" applyNumberFormat="1" applyFont="1" applyFill="1" applyBorder="1" applyAlignment="1" applyProtection="1">
      <alignment/>
      <protection/>
    </xf>
    <xf numFmtId="197" fontId="46" fillId="39" borderId="82" xfId="61" applyNumberFormat="1" applyFont="1" applyFill="1" applyBorder="1" applyAlignment="1" applyProtection="1">
      <alignment/>
      <protection/>
    </xf>
    <xf numFmtId="197" fontId="29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7" fontId="29" fillId="39" borderId="129" xfId="61" applyNumberFormat="1" applyFont="1" applyFill="1" applyBorder="1" applyAlignment="1" applyProtection="1">
      <alignment/>
      <protection/>
    </xf>
    <xf numFmtId="197" fontId="46" fillId="39" borderId="129" xfId="61" applyNumberFormat="1" applyFont="1" applyFill="1" applyBorder="1" applyAlignment="1" applyProtection="1">
      <alignment/>
      <protection/>
    </xf>
    <xf numFmtId="197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7" fontId="29" fillId="39" borderId="64" xfId="61" applyNumberFormat="1" applyFont="1" applyFill="1" applyBorder="1" applyAlignment="1" applyProtection="1">
      <alignment/>
      <protection/>
    </xf>
    <xf numFmtId="197" fontId="46" fillId="39" borderId="64" xfId="61" applyNumberFormat="1" applyFont="1" applyFill="1" applyBorder="1" applyAlignment="1" applyProtection="1">
      <alignment/>
      <protection/>
    </xf>
    <xf numFmtId="197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7" fontId="29" fillId="39" borderId="66" xfId="61" applyNumberFormat="1" applyFont="1" applyFill="1" applyBorder="1" applyAlignment="1" applyProtection="1">
      <alignment/>
      <protection/>
    </xf>
    <xf numFmtId="197" fontId="46" fillId="39" borderId="66" xfId="61" applyNumberFormat="1" applyFont="1" applyFill="1" applyBorder="1" applyAlignment="1" applyProtection="1">
      <alignment/>
      <protection/>
    </xf>
    <xf numFmtId="197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7" fontId="29" fillId="32" borderId="61" xfId="61" applyNumberFormat="1" applyFont="1" applyFill="1" applyBorder="1" applyAlignment="1" applyProtection="1">
      <alignment/>
      <protection/>
    </xf>
    <xf numFmtId="197" fontId="46" fillId="32" borderId="61" xfId="61" applyNumberFormat="1" applyFont="1" applyFill="1" applyBorder="1" applyAlignment="1" applyProtection="1">
      <alignment/>
      <protection/>
    </xf>
    <xf numFmtId="197" fontId="46" fillId="32" borderId="138" xfId="61" applyNumberFormat="1" applyFont="1" applyFill="1" applyBorder="1" applyAlignment="1" applyProtection="1">
      <alignment/>
      <protection/>
    </xf>
    <xf numFmtId="197" fontId="46" fillId="39" borderId="139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left"/>
      <protection/>
    </xf>
    <xf numFmtId="0" fontId="29" fillId="39" borderId="59" xfId="61" applyFont="1" applyFill="1" applyBorder="1" applyAlignment="1" applyProtection="1">
      <alignment horizontal="left"/>
      <protection/>
    </xf>
    <xf numFmtId="0" fontId="29" fillId="39" borderId="60" xfId="61" applyFont="1" applyFill="1" applyBorder="1" applyAlignment="1" applyProtection="1">
      <alignment horizontal="left"/>
      <protection/>
    </xf>
    <xf numFmtId="197" fontId="46" fillId="39" borderId="140" xfId="61" applyNumberFormat="1" applyFont="1" applyFill="1" applyBorder="1" applyAlignment="1" applyProtection="1">
      <alignment/>
      <protection/>
    </xf>
    <xf numFmtId="0" fontId="29" fillId="39" borderId="123" xfId="61" applyFont="1" applyFill="1" applyBorder="1" applyAlignment="1" applyProtection="1">
      <alignment horizontal="center"/>
      <protection/>
    </xf>
    <xf numFmtId="0" fontId="29" fillId="39" borderId="28" xfId="61" applyFont="1" applyFill="1" applyBorder="1" applyAlignment="1" applyProtection="1">
      <alignment horizontal="center"/>
      <protection/>
    </xf>
    <xf numFmtId="0" fontId="29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7" fontId="29" fillId="45" borderId="99" xfId="61" applyNumberFormat="1" applyFont="1" applyFill="1" applyBorder="1" applyAlignment="1" applyProtection="1">
      <alignment/>
      <protection/>
    </xf>
    <xf numFmtId="197" fontId="46" fillId="45" borderId="99" xfId="61" applyNumberFormat="1" applyFont="1" applyFill="1" applyBorder="1" applyAlignment="1" applyProtection="1">
      <alignment/>
      <protection/>
    </xf>
    <xf numFmtId="197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7" fontId="29" fillId="45" borderId="129" xfId="61" applyNumberFormat="1" applyFont="1" applyFill="1" applyBorder="1" applyAlignment="1" applyProtection="1">
      <alignment/>
      <protection/>
    </xf>
    <xf numFmtId="197" fontId="46" fillId="45" borderId="129" xfId="61" applyNumberFormat="1" applyFont="1" applyFill="1" applyBorder="1" applyAlignment="1" applyProtection="1">
      <alignment/>
      <protection/>
    </xf>
    <xf numFmtId="197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7" fontId="29" fillId="45" borderId="64" xfId="61" applyNumberFormat="1" applyFont="1" applyFill="1" applyBorder="1" applyAlignment="1" applyProtection="1">
      <alignment/>
      <protection/>
    </xf>
    <xf numFmtId="197" fontId="46" fillId="45" borderId="64" xfId="61" applyNumberFormat="1" applyFont="1" applyFill="1" applyBorder="1" applyAlignment="1" applyProtection="1">
      <alignment/>
      <protection/>
    </xf>
    <xf numFmtId="197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7" fontId="29" fillId="45" borderId="66" xfId="61" applyNumberFormat="1" applyFont="1" applyFill="1" applyBorder="1" applyAlignment="1" applyProtection="1">
      <alignment/>
      <protection/>
    </xf>
    <xf numFmtId="197" fontId="46" fillId="45" borderId="66" xfId="61" applyNumberFormat="1" applyFont="1" applyFill="1" applyBorder="1" applyAlignment="1" applyProtection="1">
      <alignment/>
      <protection/>
    </xf>
    <xf numFmtId="197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7" fontId="74" fillId="45" borderId="62" xfId="61" applyNumberFormat="1" applyFont="1" applyFill="1" applyBorder="1" applyAlignment="1" applyProtection="1">
      <alignment/>
      <protection/>
    </xf>
    <xf numFmtId="197" fontId="78" fillId="45" borderId="62" xfId="61" applyNumberFormat="1" applyFont="1" applyFill="1" applyBorder="1" applyAlignment="1" applyProtection="1">
      <alignment/>
      <protection/>
    </xf>
    <xf numFmtId="197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7" fontId="74" fillId="45" borderId="64" xfId="61" applyNumberFormat="1" applyFont="1" applyFill="1" applyBorder="1" applyAlignment="1" applyProtection="1">
      <alignment/>
      <protection/>
    </xf>
    <xf numFmtId="197" fontId="78" fillId="45" borderId="64" xfId="61" applyNumberFormat="1" applyFont="1" applyFill="1" applyBorder="1" applyAlignment="1" applyProtection="1">
      <alignment/>
      <protection/>
    </xf>
    <xf numFmtId="197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7" fontId="74" fillId="45" borderId="63" xfId="61" applyNumberFormat="1" applyFont="1" applyFill="1" applyBorder="1" applyAlignment="1" applyProtection="1">
      <alignment/>
      <protection/>
    </xf>
    <xf numFmtId="197" fontId="78" fillId="45" borderId="63" xfId="61" applyNumberFormat="1" applyFont="1" applyFill="1" applyBorder="1" applyAlignment="1" applyProtection="1">
      <alignment/>
      <protection/>
    </xf>
    <xf numFmtId="197" fontId="78" fillId="45" borderId="149" xfId="61" applyNumberFormat="1" applyFont="1" applyFill="1" applyBorder="1" applyAlignment="1" applyProtection="1">
      <alignment/>
      <protection/>
    </xf>
    <xf numFmtId="0" fontId="29" fillId="39" borderId="40" xfId="61" applyFont="1" applyFill="1" applyBorder="1" applyAlignment="1" applyProtection="1">
      <alignment horizontal="left"/>
      <protection/>
    </xf>
    <xf numFmtId="0" fontId="29" fillId="39" borderId="25" xfId="61" applyFont="1" applyFill="1" applyBorder="1" applyAlignment="1" applyProtection="1">
      <alignment horizontal="left"/>
      <protection/>
    </xf>
    <xf numFmtId="0" fontId="29" fillId="39" borderId="11" xfId="61" applyFont="1" applyFill="1" applyBorder="1" applyAlignment="1" applyProtection="1">
      <alignment horizontal="left"/>
      <protection/>
    </xf>
    <xf numFmtId="0" fontId="29" fillId="39" borderId="40" xfId="61" applyFont="1" applyFill="1" applyBorder="1" applyAlignment="1" applyProtection="1">
      <alignment horizontal="center"/>
      <protection/>
    </xf>
    <xf numFmtId="0" fontId="29" fillId="39" borderId="25" xfId="61" applyFont="1" applyFill="1" applyBorder="1" applyAlignment="1" applyProtection="1">
      <alignment horizontal="center"/>
      <protection/>
    </xf>
    <xf numFmtId="0" fontId="29" fillId="39" borderId="97" xfId="61" applyFont="1" applyFill="1" applyBorder="1" applyAlignment="1" applyProtection="1">
      <alignment horizontal="center"/>
      <protection/>
    </xf>
    <xf numFmtId="0" fontId="29" fillId="39" borderId="58" xfId="61" applyFont="1" applyFill="1" applyBorder="1" applyAlignment="1" applyProtection="1">
      <alignment horizontal="left"/>
      <protection/>
    </xf>
    <xf numFmtId="0" fontId="29" fillId="39" borderId="58" xfId="61" applyFont="1" applyFill="1" applyBorder="1" applyAlignment="1" applyProtection="1">
      <alignment horizontal="center"/>
      <protection/>
    </xf>
    <xf numFmtId="0" fontId="29" fillId="39" borderId="59" xfId="61" applyFont="1" applyFill="1" applyBorder="1" applyAlignment="1" applyProtection="1">
      <alignment horizontal="center"/>
      <protection/>
    </xf>
    <xf numFmtId="0" fontId="29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7" fontId="29" fillId="42" borderId="130" xfId="61" applyNumberFormat="1" applyFont="1" applyFill="1" applyBorder="1" applyAlignment="1" applyProtection="1">
      <alignment/>
      <protection/>
    </xf>
    <xf numFmtId="197" fontId="46" fillId="42" borderId="130" xfId="61" applyNumberFormat="1" applyFont="1" applyFill="1" applyBorder="1" applyAlignment="1" applyProtection="1">
      <alignment/>
      <protection/>
    </xf>
    <xf numFmtId="197" fontId="46" fillId="42" borderId="153" xfId="61" applyNumberFormat="1" applyFont="1" applyFill="1" applyBorder="1" applyAlignment="1" applyProtection="1">
      <alignment/>
      <protection/>
    </xf>
    <xf numFmtId="197" fontId="46" fillId="32" borderId="0" xfId="61" applyNumberFormat="1" applyFont="1" applyFill="1" applyBorder="1" applyAlignment="1" applyProtection="1">
      <alignment/>
      <protection/>
    </xf>
    <xf numFmtId="0" fontId="38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7" fontId="29" fillId="48" borderId="61" xfId="61" applyNumberFormat="1" applyFont="1" applyFill="1" applyBorder="1" applyAlignment="1" applyProtection="1">
      <alignment/>
      <protection/>
    </xf>
    <xf numFmtId="197" fontId="46" fillId="48" borderId="61" xfId="61" applyNumberFormat="1" applyFont="1" applyFill="1" applyBorder="1" applyAlignment="1" applyProtection="1">
      <alignment/>
      <protection/>
    </xf>
    <xf numFmtId="197" fontId="46" fillId="48" borderId="138" xfId="61" applyNumberFormat="1" applyFont="1" applyFill="1" applyBorder="1" applyAlignment="1" applyProtection="1">
      <alignment/>
      <protection/>
    </xf>
    <xf numFmtId="197" fontId="29" fillId="39" borderId="63" xfId="61" applyNumberFormat="1" applyFont="1" applyFill="1" applyBorder="1" applyAlignment="1" applyProtection="1">
      <alignment/>
      <protection/>
    </xf>
    <xf numFmtId="197" fontId="46" fillId="39" borderId="63" xfId="61" applyNumberFormat="1" applyFont="1" applyFill="1" applyBorder="1" applyAlignment="1" applyProtection="1">
      <alignment/>
      <protection/>
    </xf>
    <xf numFmtId="197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7" fontId="74" fillId="45" borderId="19" xfId="61" applyNumberFormat="1" applyFont="1" applyFill="1" applyBorder="1" applyAlignment="1" applyProtection="1">
      <alignment/>
      <protection/>
    </xf>
    <xf numFmtId="197" fontId="78" fillId="45" borderId="19" xfId="61" applyNumberFormat="1" applyFont="1" applyFill="1" applyBorder="1" applyAlignment="1" applyProtection="1">
      <alignment/>
      <protection/>
    </xf>
    <xf numFmtId="197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7" fontId="29" fillId="47" borderId="130" xfId="61" applyNumberFormat="1" applyFont="1" applyFill="1" applyBorder="1" applyAlignment="1" applyProtection="1">
      <alignment/>
      <protection/>
    </xf>
    <xf numFmtId="197" fontId="46" fillId="47" borderId="130" xfId="61" applyNumberFormat="1" applyFont="1" applyFill="1" applyBorder="1" applyAlignment="1" applyProtection="1">
      <alignment/>
      <protection/>
    </xf>
    <xf numFmtId="197" fontId="46" fillId="63" borderId="130" xfId="61" applyNumberFormat="1" applyFont="1" applyFill="1" applyBorder="1" applyAlignment="1" applyProtection="1">
      <alignment/>
      <protection/>
    </xf>
    <xf numFmtId="197" fontId="46" fillId="63" borderId="153" xfId="61" applyNumberFormat="1" applyFont="1" applyFill="1" applyBorder="1" applyAlignment="1" applyProtection="1">
      <alignment/>
      <protection/>
    </xf>
    <xf numFmtId="178" fontId="29" fillId="32" borderId="0" xfId="61" applyNumberFormat="1" applyFont="1" applyFill="1" applyProtection="1">
      <alignment/>
      <protection/>
    </xf>
    <xf numFmtId="178" fontId="29" fillId="55" borderId="0" xfId="61" applyNumberFormat="1" applyFont="1" applyFill="1" applyBorder="1" applyProtection="1">
      <alignment/>
      <protection/>
    </xf>
    <xf numFmtId="178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7" fontId="29" fillId="5" borderId="130" xfId="61" applyNumberFormat="1" applyFont="1" applyFill="1" applyBorder="1" applyAlignment="1" applyProtection="1">
      <alignment/>
      <protection/>
    </xf>
    <xf numFmtId="197" fontId="46" fillId="5" borderId="130" xfId="61" applyNumberFormat="1" applyFont="1" applyFill="1" applyBorder="1" applyAlignment="1" applyProtection="1">
      <alignment/>
      <protection/>
    </xf>
    <xf numFmtId="197" fontId="46" fillId="5" borderId="153" xfId="61" applyNumberFormat="1" applyFont="1" applyFill="1" applyBorder="1" applyAlignment="1" applyProtection="1">
      <alignment/>
      <protection/>
    </xf>
    <xf numFmtId="189" fontId="283" fillId="39" borderId="82" xfId="61" applyNumberFormat="1" applyFont="1" applyFill="1" applyBorder="1" applyAlignment="1" applyProtection="1" quotePrefix="1">
      <alignment/>
      <protection/>
    </xf>
    <xf numFmtId="189" fontId="282" fillId="39" borderId="82" xfId="61" applyNumberFormat="1" applyFont="1" applyFill="1" applyBorder="1" applyAlignment="1" applyProtection="1" quotePrefix="1">
      <alignment/>
      <protection/>
    </xf>
    <xf numFmtId="189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7" fontId="29" fillId="42" borderId="101" xfId="61" applyNumberFormat="1" applyFont="1" applyFill="1" applyBorder="1" applyAlignment="1" applyProtection="1">
      <alignment/>
      <protection/>
    </xf>
    <xf numFmtId="197" fontId="46" fillId="42" borderId="101" xfId="61" applyNumberFormat="1" applyFont="1" applyFill="1" applyBorder="1" applyAlignment="1" applyProtection="1">
      <alignment/>
      <protection/>
    </xf>
    <xf numFmtId="197" fontId="46" fillId="42" borderId="157" xfId="61" applyNumberFormat="1" applyFont="1" applyFill="1" applyBorder="1" applyAlignment="1" applyProtection="1">
      <alignment/>
      <protection/>
    </xf>
    <xf numFmtId="197" fontId="29" fillId="32" borderId="0" xfId="61" applyNumberFormat="1" applyFont="1" applyFill="1" applyBorder="1" applyAlignment="1" applyProtection="1" quotePrefix="1">
      <alignment horizontal="right"/>
      <protection/>
    </xf>
    <xf numFmtId="189" fontId="47" fillId="42" borderId="113" xfId="61" applyNumberFormat="1" applyFont="1" applyFill="1" applyBorder="1" applyAlignment="1" applyProtection="1">
      <alignment horizontal="left"/>
      <protection/>
    </xf>
    <xf numFmtId="189" fontId="47" fillId="42" borderId="117" xfId="61" applyNumberFormat="1" applyFont="1" applyFill="1" applyBorder="1" applyAlignment="1" applyProtection="1">
      <alignment horizontal="left"/>
      <protection/>
    </xf>
    <xf numFmtId="189" fontId="47" fillId="42" borderId="114" xfId="61" applyNumberFormat="1" applyFont="1" applyFill="1" applyBorder="1" applyAlignment="1" applyProtection="1">
      <alignment horizontal="left"/>
      <protection/>
    </xf>
    <xf numFmtId="189" fontId="38" fillId="32" borderId="0" xfId="61" applyNumberFormat="1" applyFont="1" applyFill="1" applyAlignment="1" applyProtection="1">
      <alignment horizontal="right"/>
      <protection/>
    </xf>
    <xf numFmtId="197" fontId="29" fillId="42" borderId="89" xfId="61" applyNumberFormat="1" applyFont="1" applyFill="1" applyBorder="1" applyAlignment="1" applyProtection="1">
      <alignment/>
      <protection/>
    </xf>
    <xf numFmtId="197" fontId="46" fillId="42" borderId="89" xfId="61" applyNumberFormat="1" applyFont="1" applyFill="1" applyBorder="1" applyAlignment="1" applyProtection="1">
      <alignment/>
      <protection/>
    </xf>
    <xf numFmtId="197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34" fillId="39" borderId="26" xfId="71" applyNumberFormat="1" applyFont="1" applyFill="1" applyBorder="1" applyAlignment="1" applyProtection="1">
      <alignment horizontal="left"/>
      <protection/>
    </xf>
    <xf numFmtId="38" fontId="34" fillId="39" borderId="0" xfId="71" applyNumberFormat="1" applyFont="1" applyFill="1" applyBorder="1" applyAlignment="1" applyProtection="1">
      <alignment horizontal="left"/>
      <protection/>
    </xf>
    <xf numFmtId="38" fontId="34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7" fontId="29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7" fontId="29" fillId="64" borderId="66" xfId="61" applyNumberFormat="1" applyFont="1" applyFill="1" applyBorder="1" applyAlignment="1" applyProtection="1">
      <alignment/>
      <protection/>
    </xf>
    <xf numFmtId="197" fontId="46" fillId="64" borderId="66" xfId="61" applyNumberFormat="1" applyFont="1" applyFill="1" applyBorder="1" applyAlignment="1" applyProtection="1">
      <alignment/>
      <protection/>
    </xf>
    <xf numFmtId="197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7" fontId="29" fillId="39" borderId="89" xfId="61" applyNumberFormat="1" applyFont="1" applyFill="1" applyBorder="1" applyAlignment="1" applyProtection="1">
      <alignment/>
      <protection/>
    </xf>
    <xf numFmtId="197" fontId="46" fillId="39" borderId="89" xfId="61" applyNumberFormat="1" applyFont="1" applyFill="1" applyBorder="1" applyAlignment="1" applyProtection="1">
      <alignment/>
      <protection/>
    </xf>
    <xf numFmtId="197" fontId="46" fillId="39" borderId="158" xfId="61" applyNumberFormat="1" applyFont="1" applyFill="1" applyBorder="1" applyAlignment="1" applyProtection="1">
      <alignment/>
      <protection/>
    </xf>
    <xf numFmtId="189" fontId="282" fillId="32" borderId="105" xfId="61" applyNumberFormat="1" applyFont="1" applyFill="1" applyBorder="1" applyAlignment="1" applyProtection="1" quotePrefix="1">
      <alignment/>
      <protection/>
    </xf>
    <xf numFmtId="189" fontId="282" fillId="32" borderId="103" xfId="61" applyNumberFormat="1" applyFont="1" applyFill="1" applyBorder="1" applyAlignment="1" applyProtection="1" quotePrefix="1">
      <alignment/>
      <protection/>
    </xf>
    <xf numFmtId="3" fontId="29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9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8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9" fillId="55" borderId="0" xfId="61" applyNumberFormat="1" applyFont="1" applyFill="1" applyBorder="1" applyProtection="1">
      <alignment/>
      <protection/>
    </xf>
    <xf numFmtId="0" fontId="37" fillId="55" borderId="0" xfId="61" applyFont="1" applyFill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8" fillId="55" borderId="0" xfId="61" applyFont="1" applyFill="1" applyProtection="1">
      <alignment/>
      <protection/>
    </xf>
    <xf numFmtId="0" fontId="38" fillId="55" borderId="0" xfId="61" applyNumberFormat="1" applyFont="1" applyFill="1" applyProtection="1">
      <alignment/>
      <protection/>
    </xf>
    <xf numFmtId="0" fontId="38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90" fontId="80" fillId="65" borderId="159" xfId="61" applyNumberFormat="1" applyFont="1" applyFill="1" applyBorder="1" applyAlignment="1" applyProtection="1">
      <alignment horizontal="center"/>
      <protection/>
    </xf>
    <xf numFmtId="190" fontId="81" fillId="65" borderId="160" xfId="61" applyNumberFormat="1" applyFont="1" applyFill="1" applyBorder="1" applyAlignment="1" applyProtection="1">
      <alignment horizontal="center"/>
      <protection/>
    </xf>
    <xf numFmtId="190" fontId="5" fillId="38" borderId="0" xfId="71" applyNumberFormat="1" applyFont="1" applyFill="1" applyAlignment="1" applyProtection="1">
      <alignment/>
      <protection/>
    </xf>
    <xf numFmtId="190" fontId="80" fillId="66" borderId="159" xfId="61" applyNumberFormat="1" applyFont="1" applyFill="1" applyBorder="1" applyAlignment="1" applyProtection="1">
      <alignment horizontal="center"/>
      <protection/>
    </xf>
    <xf numFmtId="190" fontId="81" fillId="66" borderId="160" xfId="61" applyNumberFormat="1" applyFont="1" applyFill="1" applyBorder="1" applyAlignment="1" applyProtection="1">
      <alignment horizontal="center"/>
      <protection/>
    </xf>
    <xf numFmtId="190" fontId="26" fillId="38" borderId="0" xfId="70" applyNumberFormat="1" applyFont="1" applyFill="1" applyProtection="1">
      <alignment/>
      <protection/>
    </xf>
    <xf numFmtId="190" fontId="81" fillId="67" borderId="161" xfId="61" applyNumberFormat="1" applyFont="1" applyFill="1" applyBorder="1" applyAlignment="1" applyProtection="1">
      <alignment horizontal="center"/>
      <protection/>
    </xf>
    <xf numFmtId="190" fontId="38" fillId="55" borderId="0" xfId="61" applyNumberFormat="1" applyFont="1" applyFill="1" applyProtection="1">
      <alignment/>
      <protection/>
    </xf>
    <xf numFmtId="190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7" fillId="55" borderId="0" xfId="61" applyNumberFormat="1" applyFont="1" applyFill="1" applyBorder="1" applyProtection="1">
      <alignment/>
      <protection/>
    </xf>
    <xf numFmtId="0" fontId="37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90" fontId="80" fillId="65" borderId="165" xfId="61" applyNumberFormat="1" applyFont="1" applyFill="1" applyBorder="1" applyAlignment="1" applyProtection="1">
      <alignment horizontal="center"/>
      <protection/>
    </xf>
    <xf numFmtId="190" fontId="81" fillId="65" borderId="166" xfId="61" applyNumberFormat="1" applyFont="1" applyFill="1" applyBorder="1" applyAlignment="1" applyProtection="1">
      <alignment horizontal="center"/>
      <protection/>
    </xf>
    <xf numFmtId="190" fontId="80" fillId="66" borderId="165" xfId="61" applyNumberFormat="1" applyFont="1" applyFill="1" applyBorder="1" applyAlignment="1" applyProtection="1">
      <alignment horizontal="center"/>
      <protection/>
    </xf>
    <xf numFmtId="190" fontId="81" fillId="66" borderId="166" xfId="61" applyNumberFormat="1" applyFont="1" applyFill="1" applyBorder="1" applyAlignment="1" applyProtection="1">
      <alignment horizontal="center"/>
      <protection/>
    </xf>
    <xf numFmtId="190" fontId="81" fillId="67" borderId="167" xfId="61" applyNumberFormat="1" applyFont="1" applyFill="1" applyBorder="1" applyAlignment="1" applyProtection="1">
      <alignment horizontal="center"/>
      <protection/>
    </xf>
    <xf numFmtId="190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90" fontId="37" fillId="55" borderId="0" xfId="61" applyNumberFormat="1" applyFont="1" applyFill="1" applyProtection="1">
      <alignment/>
      <protection/>
    </xf>
    <xf numFmtId="190" fontId="297" fillId="65" borderId="159" xfId="61" applyNumberFormat="1" applyFont="1" applyFill="1" applyBorder="1" applyAlignment="1" applyProtection="1">
      <alignment horizontal="center"/>
      <protection/>
    </xf>
    <xf numFmtId="190" fontId="298" fillId="65" borderId="160" xfId="61" applyNumberFormat="1" applyFont="1" applyFill="1" applyBorder="1" applyAlignment="1" applyProtection="1">
      <alignment horizontal="center"/>
      <protection/>
    </xf>
    <xf numFmtId="190" fontId="299" fillId="66" borderId="159" xfId="61" applyNumberFormat="1" applyFont="1" applyFill="1" applyBorder="1" applyAlignment="1" applyProtection="1">
      <alignment horizontal="center"/>
      <protection/>
    </xf>
    <xf numFmtId="190" fontId="300" fillId="66" borderId="160" xfId="61" applyNumberFormat="1" applyFont="1" applyFill="1" applyBorder="1" applyAlignment="1" applyProtection="1">
      <alignment horizontal="center"/>
      <protection/>
    </xf>
    <xf numFmtId="190" fontId="301" fillId="67" borderId="161" xfId="61" applyNumberFormat="1" applyFont="1" applyFill="1" applyBorder="1" applyAlignment="1" applyProtection="1">
      <alignment horizontal="center"/>
      <protection/>
    </xf>
    <xf numFmtId="190" fontId="302" fillId="36" borderId="162" xfId="61" applyNumberFormat="1" applyFont="1" applyFill="1" applyBorder="1" applyAlignment="1" applyProtection="1">
      <alignment horizontal="center"/>
      <protection/>
    </xf>
    <xf numFmtId="190" fontId="5" fillId="39" borderId="163" xfId="61" applyNumberFormat="1" applyFont="1" applyFill="1" applyBorder="1" applyAlignment="1" applyProtection="1">
      <alignment horizontal="center"/>
      <protection/>
    </xf>
    <xf numFmtId="190" fontId="13" fillId="39" borderId="164" xfId="61" applyNumberFormat="1" applyFont="1" applyFill="1" applyBorder="1" applyAlignment="1" applyProtection="1">
      <alignment horizontal="center"/>
      <protection/>
    </xf>
    <xf numFmtId="190" fontId="297" fillId="65" borderId="165" xfId="61" applyNumberFormat="1" applyFont="1" applyFill="1" applyBorder="1" applyAlignment="1" applyProtection="1">
      <alignment horizontal="center"/>
      <protection/>
    </xf>
    <xf numFmtId="190" fontId="298" fillId="65" borderId="166" xfId="61" applyNumberFormat="1" applyFont="1" applyFill="1" applyBorder="1" applyAlignment="1" applyProtection="1">
      <alignment horizontal="center"/>
      <protection/>
    </xf>
    <xf numFmtId="190" fontId="299" fillId="66" borderId="165" xfId="61" applyNumberFormat="1" applyFont="1" applyFill="1" applyBorder="1" applyAlignment="1" applyProtection="1">
      <alignment horizontal="center"/>
      <protection/>
    </xf>
    <xf numFmtId="190" fontId="300" fillId="66" borderId="166" xfId="61" applyNumberFormat="1" applyFont="1" applyFill="1" applyBorder="1" applyAlignment="1" applyProtection="1">
      <alignment horizontal="center"/>
      <protection/>
    </xf>
    <xf numFmtId="190" fontId="301" fillId="67" borderId="167" xfId="61" applyNumberFormat="1" applyFont="1" applyFill="1" applyBorder="1" applyAlignment="1" applyProtection="1">
      <alignment horizontal="center"/>
      <protection/>
    </xf>
    <xf numFmtId="190" fontId="302" fillId="36" borderId="153" xfId="61" applyNumberFormat="1" applyFont="1" applyFill="1" applyBorder="1" applyAlignment="1" applyProtection="1">
      <alignment horizontal="center"/>
      <protection/>
    </xf>
    <xf numFmtId="190" fontId="5" fillId="39" borderId="168" xfId="61" applyNumberFormat="1" applyFont="1" applyFill="1" applyBorder="1" applyAlignment="1" applyProtection="1">
      <alignment horizontal="center"/>
      <protection/>
    </xf>
    <xf numFmtId="190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6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5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200" fontId="250" fillId="41" borderId="51" xfId="68" applyNumberFormat="1" applyFont="1" applyFill="1" applyBorder="1" applyAlignment="1" applyProtection="1">
      <alignment horizontal="center" vertical="center" wrapText="1"/>
      <protection/>
    </xf>
    <xf numFmtId="183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3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2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6" fillId="39" borderId="0" xfId="58" applyFont="1" applyFill="1">
      <alignment/>
      <protection/>
    </xf>
    <xf numFmtId="188" fontId="244" fillId="45" borderId="17" xfId="58" applyNumberFormat="1" applyFont="1" applyFill="1" applyBorder="1" applyAlignment="1" applyProtection="1">
      <alignment horizontal="center" vertical="center"/>
      <protection/>
    </xf>
    <xf numFmtId="188" fontId="244" fillId="45" borderId="12" xfId="58" applyNumberFormat="1" applyFont="1" applyFill="1" applyBorder="1" applyAlignment="1" applyProtection="1">
      <alignment horizontal="center" vertical="center"/>
      <protection/>
    </xf>
    <xf numFmtId="188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8" fontId="244" fillId="45" borderId="75" xfId="58" applyNumberFormat="1" applyFont="1" applyFill="1" applyBorder="1" applyAlignment="1" applyProtection="1">
      <alignment horizontal="center" vertical="center"/>
      <protection/>
    </xf>
    <xf numFmtId="188" fontId="244" fillId="45" borderId="72" xfId="58" applyNumberFormat="1" applyFont="1" applyFill="1" applyBorder="1" applyAlignment="1" applyProtection="1">
      <alignment horizontal="center" vertical="center"/>
      <protection/>
    </xf>
    <xf numFmtId="188" fontId="244" fillId="45" borderId="70" xfId="58" applyNumberFormat="1" applyFont="1" applyFill="1" applyBorder="1" applyAlignment="1" applyProtection="1">
      <alignment horizontal="center" vertical="center"/>
      <protection/>
    </xf>
    <xf numFmtId="188" fontId="244" fillId="45" borderId="67" xfId="58" applyNumberFormat="1" applyFont="1" applyFill="1" applyBorder="1" applyAlignment="1" applyProtection="1">
      <alignment horizontal="center" vertical="center"/>
      <protection/>
    </xf>
    <xf numFmtId="188" fontId="244" fillId="53" borderId="87" xfId="58" applyNumberFormat="1" applyFont="1" applyFill="1" applyBorder="1" applyAlignment="1" applyProtection="1">
      <alignment horizontal="center" vertical="center"/>
      <protection/>
    </xf>
    <xf numFmtId="188" fontId="244" fillId="53" borderId="84" xfId="58" applyNumberFormat="1" applyFont="1" applyFill="1" applyBorder="1" applyAlignment="1" applyProtection="1">
      <alignment horizontal="center" vertical="center"/>
      <protection/>
    </xf>
    <xf numFmtId="188" fontId="244" fillId="48" borderId="17" xfId="58" applyNumberFormat="1" applyFont="1" applyFill="1" applyBorder="1" applyAlignment="1" applyProtection="1">
      <alignment horizontal="center" vertical="center"/>
      <protection/>
    </xf>
    <xf numFmtId="188" fontId="244" fillId="48" borderId="12" xfId="58" applyNumberFormat="1" applyFont="1" applyFill="1" applyBorder="1" applyAlignment="1" applyProtection="1">
      <alignment horizontal="center" vertical="center"/>
      <protection/>
    </xf>
    <xf numFmtId="188" fontId="244" fillId="48" borderId="18" xfId="58" applyNumberFormat="1" applyFont="1" applyFill="1" applyBorder="1" applyAlignment="1" applyProtection="1">
      <alignment horizontal="center" vertical="center"/>
      <protection/>
    </xf>
    <xf numFmtId="188" fontId="244" fillId="4" borderId="18" xfId="58" applyNumberFormat="1" applyFont="1" applyFill="1" applyBorder="1" applyAlignment="1" applyProtection="1">
      <alignment horizontal="center" vertical="center"/>
      <protection/>
    </xf>
    <xf numFmtId="188" fontId="244" fillId="5" borderId="18" xfId="58" applyNumberFormat="1" applyFont="1" applyFill="1" applyBorder="1" applyAlignment="1" applyProtection="1">
      <alignment horizontal="center" vertical="center"/>
      <protection/>
    </xf>
    <xf numFmtId="188" fontId="244" fillId="45" borderId="38" xfId="58" applyNumberFormat="1" applyFont="1" applyFill="1" applyBorder="1" applyAlignment="1" applyProtection="1">
      <alignment horizontal="center" vertical="center"/>
      <protection/>
    </xf>
    <xf numFmtId="188" fontId="244" fillId="45" borderId="36" xfId="58" applyNumberFormat="1" applyFont="1" applyFill="1" applyBorder="1" applyAlignment="1" applyProtection="1">
      <alignment horizontal="center" vertical="center"/>
      <protection/>
    </xf>
    <xf numFmtId="188" fontId="244" fillId="32" borderId="17" xfId="58" applyNumberFormat="1" applyFont="1" applyFill="1" applyBorder="1" applyAlignment="1" applyProtection="1">
      <alignment horizontal="center" vertical="center"/>
      <protection/>
    </xf>
    <xf numFmtId="188" fontId="244" fillId="32" borderId="12" xfId="58" applyNumberFormat="1" applyFont="1" applyFill="1" applyBorder="1" applyAlignment="1" applyProtection="1">
      <alignment horizontal="center" vertical="center"/>
      <protection/>
    </xf>
    <xf numFmtId="188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30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4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4" fontId="32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4" fontId="31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7" fillId="71" borderId="0" xfId="58" applyFont="1" applyFill="1" applyBorder="1">
      <alignment/>
      <protection/>
    </xf>
    <xf numFmtId="0" fontId="26" fillId="71" borderId="0" xfId="58" applyFont="1" applyFill="1" applyBorder="1">
      <alignment/>
      <protection/>
    </xf>
    <xf numFmtId="0" fontId="27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1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1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2" fontId="311" fillId="71" borderId="61" xfId="58" applyNumberFormat="1" applyFont="1" applyFill="1" applyBorder="1" applyAlignment="1">
      <alignment horizontal="left"/>
      <protection/>
    </xf>
    <xf numFmtId="182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2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2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15" fillId="71" borderId="63" xfId="58" applyFont="1" applyFill="1" applyBorder="1">
      <alignment/>
      <protection/>
    </xf>
    <xf numFmtId="182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1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6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20" fillId="71" borderId="62" xfId="58" applyFont="1" applyFill="1" applyBorder="1" applyAlignment="1">
      <alignment horizontal="left"/>
      <protection/>
    </xf>
    <xf numFmtId="0" fontId="20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20" fillId="71" borderId="64" xfId="58" applyFont="1" applyFill="1" applyBorder="1" applyAlignment="1" quotePrefix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20" fillId="71" borderId="66" xfId="58" applyFont="1" applyFill="1" applyBorder="1" applyAlignment="1">
      <alignment horizontal="left"/>
      <protection/>
    </xf>
    <xf numFmtId="0" fontId="20" fillId="71" borderId="129" xfId="58" applyFont="1" applyFill="1" applyBorder="1" applyAlignment="1">
      <alignment horizontal="left"/>
      <protection/>
    </xf>
    <xf numFmtId="0" fontId="20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7" fillId="71" borderId="0" xfId="58" applyNumberFormat="1" applyFont="1" applyFill="1" applyBorder="1">
      <alignment/>
      <protection/>
    </xf>
    <xf numFmtId="186" fontId="10" fillId="71" borderId="0" xfId="67" applyNumberFormat="1" applyFont="1" applyFill="1" applyBorder="1" applyAlignment="1" quotePrefix="1">
      <alignment horizontal="left"/>
      <protection/>
    </xf>
    <xf numFmtId="186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8" fontId="244" fillId="27" borderId="31" xfId="58" applyNumberFormat="1" applyFont="1" applyFill="1" applyBorder="1" applyAlignment="1" applyProtection="1">
      <alignment horizontal="center" vertical="center"/>
      <protection/>
    </xf>
    <xf numFmtId="188" fontId="244" fillId="4" borderId="97" xfId="58" applyNumberFormat="1" applyFont="1" applyFill="1" applyBorder="1" applyAlignment="1" applyProtection="1">
      <alignment horizontal="center" vertical="center"/>
      <protection/>
    </xf>
    <xf numFmtId="188" fontId="244" fillId="4" borderId="17" xfId="58" applyNumberFormat="1" applyFont="1" applyFill="1" applyBorder="1" applyAlignment="1" applyProtection="1">
      <alignment horizontal="center" vertical="center"/>
      <protection/>
    </xf>
    <xf numFmtId="188" fontId="244" fillId="4" borderId="13" xfId="58" applyNumberFormat="1" applyFont="1" applyFill="1" applyBorder="1" applyAlignment="1" applyProtection="1">
      <alignment horizontal="center" vertical="center"/>
      <protection/>
    </xf>
    <xf numFmtId="188" fontId="244" fillId="5" borderId="97" xfId="58" applyNumberFormat="1" applyFont="1" applyFill="1" applyBorder="1" applyAlignment="1" applyProtection="1">
      <alignment horizontal="center" vertical="center"/>
      <protection/>
    </xf>
    <xf numFmtId="188" fontId="244" fillId="5" borderId="17" xfId="58" applyNumberFormat="1" applyFont="1" applyFill="1" applyBorder="1" applyAlignment="1" applyProtection="1">
      <alignment horizontal="center" vertical="center"/>
      <protection/>
    </xf>
    <xf numFmtId="188" fontId="244" fillId="5" borderId="13" xfId="58" applyNumberFormat="1" applyFont="1" applyFill="1" applyBorder="1" applyAlignment="1" applyProtection="1">
      <alignment horizontal="center" vertical="center"/>
      <protection/>
    </xf>
    <xf numFmtId="188" fontId="244" fillId="45" borderId="124" xfId="58" applyNumberFormat="1" applyFont="1" applyFill="1" applyBorder="1" applyAlignment="1" applyProtection="1">
      <alignment horizontal="center" vertical="center"/>
      <protection/>
    </xf>
    <xf numFmtId="188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8" fontId="244" fillId="45" borderId="23" xfId="58" applyNumberFormat="1" applyFont="1" applyFill="1" applyBorder="1" applyAlignment="1" applyProtection="1">
      <alignment horizontal="center" vertical="center"/>
      <protection/>
    </xf>
    <xf numFmtId="188" fontId="244" fillId="45" borderId="92" xfId="58" applyNumberFormat="1" applyFont="1" applyFill="1" applyBorder="1" applyAlignment="1" applyProtection="1">
      <alignment horizontal="center" vertical="center"/>
      <protection/>
    </xf>
    <xf numFmtId="188" fontId="244" fillId="45" borderId="177" xfId="58" applyNumberFormat="1" applyFont="1" applyFill="1" applyBorder="1" applyAlignment="1" applyProtection="1">
      <alignment horizontal="center" vertical="center"/>
      <protection/>
    </xf>
    <xf numFmtId="188" fontId="244" fillId="53" borderId="180" xfId="58" applyNumberFormat="1" applyFont="1" applyFill="1" applyBorder="1" applyAlignment="1" applyProtection="1">
      <alignment horizontal="center" vertical="center"/>
      <protection/>
    </xf>
    <xf numFmtId="188" fontId="244" fillId="27" borderId="181" xfId="58" applyNumberFormat="1" applyFont="1" applyFill="1" applyBorder="1" applyAlignment="1" applyProtection="1">
      <alignment horizontal="center" vertical="center"/>
      <protection/>
    </xf>
    <xf numFmtId="188" fontId="244" fillId="27" borderId="182" xfId="58" applyNumberFormat="1" applyFont="1" applyFill="1" applyBorder="1" applyAlignment="1" applyProtection="1">
      <alignment horizontal="center" vertical="center"/>
      <protection/>
    </xf>
    <xf numFmtId="188" fontId="244" fillId="53" borderId="183" xfId="58" applyNumberFormat="1" applyFont="1" applyFill="1" applyBorder="1" applyAlignment="1" applyProtection="1">
      <alignment horizontal="center" vertical="center"/>
      <protection/>
    </xf>
    <xf numFmtId="188" fontId="244" fillId="53" borderId="171" xfId="58" applyNumberFormat="1" applyFont="1" applyFill="1" applyBorder="1" applyAlignment="1" applyProtection="1">
      <alignment horizontal="center" vertical="center"/>
      <protection/>
    </xf>
    <xf numFmtId="181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7" fontId="321" fillId="45" borderId="66" xfId="61" applyNumberFormat="1" applyFont="1" applyFill="1" applyBorder="1" applyAlignment="1" applyProtection="1">
      <alignment/>
      <protection/>
    </xf>
    <xf numFmtId="197" fontId="322" fillId="45" borderId="66" xfId="61" applyNumberFormat="1" applyFont="1" applyFill="1" applyBorder="1" applyAlignment="1" applyProtection="1">
      <alignment/>
      <protection/>
    </xf>
    <xf numFmtId="197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8" fontId="244" fillId="32" borderId="13" xfId="58" applyNumberFormat="1" applyFont="1" applyFill="1" applyBorder="1" applyAlignment="1" applyProtection="1">
      <alignment horizontal="center" vertical="center"/>
      <protection/>
    </xf>
    <xf numFmtId="188" fontId="244" fillId="45" borderId="60" xfId="58" applyNumberFormat="1" applyFont="1" applyFill="1" applyBorder="1" applyAlignment="1" applyProtection="1">
      <alignment horizontal="center" vertical="center"/>
      <protection/>
    </xf>
    <xf numFmtId="188" fontId="244" fillId="45" borderId="184" xfId="58" applyNumberFormat="1" applyFont="1" applyFill="1" applyBorder="1" applyAlignment="1" applyProtection="1">
      <alignment horizontal="center" vertical="center"/>
      <protection/>
    </xf>
    <xf numFmtId="188" fontId="244" fillId="53" borderId="111" xfId="58" applyNumberFormat="1" applyFont="1" applyFill="1" applyBorder="1" applyAlignment="1" applyProtection="1">
      <alignment horizontal="center" vertical="center"/>
      <protection/>
    </xf>
    <xf numFmtId="188" fontId="244" fillId="53" borderId="146" xfId="58" applyNumberFormat="1" applyFont="1" applyFill="1" applyBorder="1" applyAlignment="1" applyProtection="1">
      <alignment horizontal="center" vertical="center"/>
      <protection/>
    </xf>
    <xf numFmtId="188" fontId="244" fillId="53" borderId="33" xfId="58" applyNumberFormat="1" applyFont="1" applyFill="1" applyBorder="1" applyAlignment="1" applyProtection="1">
      <alignment horizontal="center" vertical="center"/>
      <protection/>
    </xf>
    <xf numFmtId="188" fontId="244" fillId="53" borderId="29" xfId="58" applyNumberFormat="1" applyFont="1" applyFill="1" applyBorder="1" applyAlignment="1" applyProtection="1">
      <alignment horizontal="center" vertical="center"/>
      <protection/>
    </xf>
    <xf numFmtId="188" fontId="244" fillId="53" borderId="178" xfId="58" applyNumberFormat="1" applyFont="1" applyFill="1" applyBorder="1" applyAlignment="1" applyProtection="1">
      <alignment horizontal="center" vertical="center"/>
      <protection/>
    </xf>
    <xf numFmtId="188" fontId="244" fillId="53" borderId="177" xfId="58" applyNumberFormat="1" applyFont="1" applyFill="1" applyBorder="1" applyAlignment="1" applyProtection="1">
      <alignment horizontal="center" vertical="center"/>
      <protection/>
    </xf>
    <xf numFmtId="188" fontId="244" fillId="45" borderId="185" xfId="58" applyNumberFormat="1" applyFont="1" applyFill="1" applyBorder="1" applyAlignment="1" applyProtection="1">
      <alignment horizontal="center" vertical="center"/>
      <protection/>
    </xf>
    <xf numFmtId="188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8" fontId="244" fillId="45" borderId="188" xfId="58" applyNumberFormat="1" applyFont="1" applyFill="1" applyBorder="1" applyAlignment="1" applyProtection="1">
      <alignment horizontal="center" vertical="center"/>
      <protection/>
    </xf>
    <xf numFmtId="188" fontId="244" fillId="48" borderId="13" xfId="58" applyNumberFormat="1" applyFont="1" applyFill="1" applyBorder="1" applyAlignment="1" applyProtection="1">
      <alignment horizontal="center" vertic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3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6" fillId="39" borderId="122" xfId="71" applyNumberFormat="1" applyFont="1" applyFill="1" applyBorder="1" applyAlignment="1" applyProtection="1">
      <alignment horizontal="center"/>
      <protection/>
    </xf>
    <xf numFmtId="38" fontId="26" fillId="39" borderId="41" xfId="71" applyNumberFormat="1" applyFont="1" applyFill="1" applyBorder="1" applyAlignment="1" applyProtection="1">
      <alignment horizontal="center"/>
      <protection/>
    </xf>
    <xf numFmtId="38" fontId="26" fillId="39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323" fillId="39" borderId="26" xfId="62" applyFont="1" applyFill="1" applyBorder="1" applyAlignment="1" applyProtection="1">
      <alignment horizontal="center"/>
      <protection/>
    </xf>
    <xf numFmtId="0" fontId="323" fillId="39" borderId="0" xfId="62" applyFont="1" applyFill="1" applyBorder="1" applyAlignment="1" applyProtection="1">
      <alignment horizontal="center"/>
      <protection/>
    </xf>
    <xf numFmtId="0" fontId="323" fillId="39" borderId="11" xfId="62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6" fontId="226" fillId="39" borderId="109" xfId="53" applyNumberFormat="1" applyFill="1" applyBorder="1" applyAlignment="1" applyProtection="1">
      <alignment horizontal="center" vertical="center"/>
      <protection/>
    </xf>
    <xf numFmtId="186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4" fillId="32" borderId="0" xfId="61" applyFont="1" applyFill="1" applyBorder="1" applyAlignment="1" applyProtection="1">
      <alignment horizontal="center"/>
      <protection/>
    </xf>
    <xf numFmtId="194" fontId="287" fillId="32" borderId="0" xfId="6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3" fillId="32" borderId="109" xfId="63" applyNumberFormat="1" applyFont="1" applyFill="1" applyBorder="1" applyAlignment="1" applyProtection="1">
      <alignment horizontal="center" vertical="center"/>
      <protection locked="0"/>
    </xf>
    <xf numFmtId="14" fontId="33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3" fontId="326" fillId="32" borderId="109" xfId="58" applyNumberFormat="1" applyFont="1" applyFill="1" applyBorder="1" applyAlignment="1" applyProtection="1">
      <alignment horizontal="center" vertical="center"/>
      <protection locked="0"/>
    </xf>
    <xf numFmtId="3" fontId="326" fillId="32" borderId="25" xfId="58" applyNumberFormat="1" applyFont="1" applyFill="1" applyBorder="1" applyAlignment="1" applyProtection="1">
      <alignment horizontal="center" vertical="center"/>
      <protection locked="0"/>
    </xf>
    <xf numFmtId="3" fontId="326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328" fillId="4" borderId="25" xfId="58" applyFont="1" applyFill="1" applyBorder="1" applyAlignment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8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178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5" fillId="13" borderId="14" xfId="58" applyFont="1" applyFill="1" applyBorder="1" applyAlignment="1" applyProtection="1">
      <alignment horizontal="center" vertical="center"/>
      <protection/>
    </xf>
    <xf numFmtId="0" fontId="25" fillId="13" borderId="15" xfId="58" applyFont="1" applyFill="1" applyBorder="1" applyAlignment="1" applyProtection="1">
      <alignment horizontal="center" vertical="center"/>
      <protection/>
    </xf>
    <xf numFmtId="0" fontId="25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  <xf numFmtId="1" fontId="5" fillId="0" borderId="30" xfId="58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8" t="str">
        <f>+OTCHET!B9</f>
        <v>Симеоновград</v>
      </c>
      <c r="C2" s="1729"/>
      <c r="D2" s="1730"/>
      <c r="E2" s="1019"/>
      <c r="F2" s="1020">
        <f>+OTCHET!H9</f>
        <v>0</v>
      </c>
      <c r="G2" s="1021" t="str">
        <f>+OTCHET!F12</f>
        <v>7607</v>
      </c>
      <c r="H2" s="1022"/>
      <c r="I2" s="1731">
        <f>+OTCHET!H607</f>
        <v>0</v>
      </c>
      <c r="J2" s="1732"/>
      <c r="K2" s="1013"/>
      <c r="L2" s="1733">
        <f>OTCHET!H605</f>
        <v>0</v>
      </c>
      <c r="M2" s="1734"/>
      <c r="N2" s="173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992</v>
      </c>
      <c r="T2" s="1736">
        <f>+OTCHET!I9</f>
        <v>0</v>
      </c>
      <c r="U2" s="173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38" t="s">
        <v>995</v>
      </c>
      <c r="T4" s="1738"/>
      <c r="U4" s="173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43951</v>
      </c>
      <c r="M6" s="1019"/>
      <c r="N6" s="1044" t="s">
        <v>997</v>
      </c>
      <c r="O6" s="1008"/>
      <c r="P6" s="1045">
        <f>OTCHET!F9</f>
        <v>43951</v>
      </c>
      <c r="Q6" s="1044" t="s">
        <v>997</v>
      </c>
      <c r="R6" s="1046"/>
      <c r="S6" s="1739">
        <f>+Q4</f>
        <v>2020</v>
      </c>
      <c r="T6" s="1739"/>
      <c r="U6" s="173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19" t="s">
        <v>974</v>
      </c>
      <c r="T8" s="1720"/>
      <c r="U8" s="1721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43951</v>
      </c>
      <c r="H9" s="1019"/>
      <c r="I9" s="1069">
        <f>+L4</f>
        <v>2020</v>
      </c>
      <c r="J9" s="1070">
        <f>+L6</f>
        <v>43951</v>
      </c>
      <c r="K9" s="1071"/>
      <c r="L9" s="1072">
        <f>+L6</f>
        <v>43951</v>
      </c>
      <c r="M9" s="1071"/>
      <c r="N9" s="1073">
        <f>+L6</f>
        <v>43951</v>
      </c>
      <c r="O9" s="1074"/>
      <c r="P9" s="1075">
        <f>+L4</f>
        <v>2020</v>
      </c>
      <c r="Q9" s="1073">
        <f>+L6</f>
        <v>43951</v>
      </c>
      <c r="R9" s="1046"/>
      <c r="S9" s="1722" t="s">
        <v>975</v>
      </c>
      <c r="T9" s="1723"/>
      <c r="U9" s="1724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3" t="s">
        <v>1012</v>
      </c>
      <c r="T13" s="1684"/>
      <c r="U13" s="168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4" t="s">
        <v>1996</v>
      </c>
      <c r="T14" s="1675"/>
      <c r="U14" s="1676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5" t="s">
        <v>1995</v>
      </c>
      <c r="T15" s="1726"/>
      <c r="U15" s="1727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4" t="s">
        <v>1014</v>
      </c>
      <c r="T16" s="1675"/>
      <c r="U16" s="1676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4" t="s">
        <v>1016</v>
      </c>
      <c r="T17" s="1675"/>
      <c r="U17" s="1676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4" t="s">
        <v>1018</v>
      </c>
      <c r="T18" s="1675"/>
      <c r="U18" s="1676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4" t="s">
        <v>1020</v>
      </c>
      <c r="T19" s="1675"/>
      <c r="U19" s="1676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4" t="s">
        <v>1022</v>
      </c>
      <c r="T20" s="1675"/>
      <c r="U20" s="1676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4" t="s">
        <v>1024</v>
      </c>
      <c r="T21" s="1675"/>
      <c r="U21" s="1676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4" t="s">
        <v>1997</v>
      </c>
      <c r="T22" s="1705"/>
      <c r="U22" s="1706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89" t="s">
        <v>1027</v>
      </c>
      <c r="T23" s="1690"/>
      <c r="U23" s="169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3" t="s">
        <v>1030</v>
      </c>
      <c r="T25" s="1684"/>
      <c r="U25" s="168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4" t="s">
        <v>1032</v>
      </c>
      <c r="T26" s="1675"/>
      <c r="U26" s="1676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4" t="s">
        <v>1034</v>
      </c>
      <c r="T27" s="1705"/>
      <c r="U27" s="1706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89" t="s">
        <v>1036</v>
      </c>
      <c r="T28" s="1690"/>
      <c r="U28" s="169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89" t="s">
        <v>1043</v>
      </c>
      <c r="T35" s="1690"/>
      <c r="U35" s="169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6" t="s">
        <v>1045</v>
      </c>
      <c r="T36" s="1717"/>
      <c r="U36" s="1718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1047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1049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89" t="s">
        <v>1051</v>
      </c>
      <c r="T40" s="1690"/>
      <c r="U40" s="169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3" t="s">
        <v>1054</v>
      </c>
      <c r="T42" s="1684"/>
      <c r="U42" s="168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4" t="s">
        <v>1056</v>
      </c>
      <c r="T43" s="1675"/>
      <c r="U43" s="1676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4" t="s">
        <v>1057</v>
      </c>
      <c r="T44" s="1675"/>
      <c r="U44" s="1676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4" t="s">
        <v>1059</v>
      </c>
      <c r="T45" s="1705"/>
      <c r="U45" s="1706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89" t="s">
        <v>1061</v>
      </c>
      <c r="T46" s="1690"/>
      <c r="U46" s="169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1" t="s">
        <v>1063</v>
      </c>
      <c r="T48" s="1702"/>
      <c r="U48" s="170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162387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162387</v>
      </c>
      <c r="Q51" s="1102">
        <f>+ROUND(OTCHET!L205-SUM(OTCHET!L217:L219)+OTCHET!L271+IF(+OR(OTCHET!$F$12=5500,OTCHET!$F$12=5600),0,+OTCHET!L297),0)</f>
        <v>0</v>
      </c>
      <c r="R51" s="1046"/>
      <c r="S51" s="1683" t="s">
        <v>1067</v>
      </c>
      <c r="T51" s="1684"/>
      <c r="U51" s="168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4" t="s">
        <v>1069</v>
      </c>
      <c r="T52" s="1675"/>
      <c r="U52" s="1676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4" t="s">
        <v>1071</v>
      </c>
      <c r="T53" s="1675"/>
      <c r="U53" s="1676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4" t="s">
        <v>1073</v>
      </c>
      <c r="T54" s="1675"/>
      <c r="U54" s="1676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4" t="s">
        <v>1075</v>
      </c>
      <c r="T55" s="1705"/>
      <c r="U55" s="1706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162387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162387</v>
      </c>
      <c r="Q56" s="1208">
        <f>+ROUND(+SUM(Q51:Q55),0)</f>
        <v>0</v>
      </c>
      <c r="R56" s="1046"/>
      <c r="S56" s="1689" t="s">
        <v>1077</v>
      </c>
      <c r="T56" s="1690"/>
      <c r="U56" s="169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3" t="s">
        <v>1080</v>
      </c>
      <c r="T58" s="1684"/>
      <c r="U58" s="168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1718473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1718473</v>
      </c>
      <c r="Q59" s="1120">
        <f>+ROUND(+OTCHET!L275+OTCHET!L276,0)</f>
        <v>0</v>
      </c>
      <c r="R59" s="1046"/>
      <c r="S59" s="1674" t="s">
        <v>1082</v>
      </c>
      <c r="T59" s="1675"/>
      <c r="U59" s="1676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4" t="s">
        <v>1084</v>
      </c>
      <c r="T60" s="1675"/>
      <c r="U60" s="1676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4" t="s">
        <v>1086</v>
      </c>
      <c r="T61" s="1705"/>
      <c r="U61" s="1706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1718473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1718473</v>
      </c>
      <c r="Q63" s="1208">
        <f>+ROUND(+SUM(Q58:Q61),0)</f>
        <v>0</v>
      </c>
      <c r="R63" s="1046"/>
      <c r="S63" s="1689" t="s">
        <v>1090</v>
      </c>
      <c r="T63" s="1690"/>
      <c r="U63" s="169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3" t="s">
        <v>1093</v>
      </c>
      <c r="T65" s="1684"/>
      <c r="U65" s="168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4" t="s">
        <v>1095</v>
      </c>
      <c r="T66" s="1675"/>
      <c r="U66" s="1676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89" t="s">
        <v>1097</v>
      </c>
      <c r="T67" s="1690"/>
      <c r="U67" s="169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3" t="s">
        <v>1100</v>
      </c>
      <c r="T69" s="1684"/>
      <c r="U69" s="168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4" t="s">
        <v>1102</v>
      </c>
      <c r="T70" s="1675"/>
      <c r="U70" s="1676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89" t="s">
        <v>1104</v>
      </c>
      <c r="T71" s="1690"/>
      <c r="U71" s="169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3" t="s">
        <v>1107</v>
      </c>
      <c r="T73" s="1684"/>
      <c r="U73" s="168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4" t="s">
        <v>1109</v>
      </c>
      <c r="T74" s="1675"/>
      <c r="U74" s="1676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89" t="s">
        <v>1111</v>
      </c>
      <c r="T75" s="1690"/>
      <c r="U75" s="169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1880860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1880860</v>
      </c>
      <c r="Q77" s="1232">
        <f>+ROUND(Q56+Q63+Q67+Q71+Q75,0)</f>
        <v>0</v>
      </c>
      <c r="R77" s="1046"/>
      <c r="S77" s="1692" t="s">
        <v>1113</v>
      </c>
      <c r="T77" s="1693"/>
      <c r="U77" s="1694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1892073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1892073</v>
      </c>
      <c r="Q79" s="1108">
        <f>+ROUND(OTCHET!L419,0)</f>
        <v>0</v>
      </c>
      <c r="R79" s="1046"/>
      <c r="S79" s="1683" t="s">
        <v>1116</v>
      </c>
      <c r="T79" s="1684"/>
      <c r="U79" s="168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-12289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-12289</v>
      </c>
      <c r="Q80" s="1120">
        <f>+ROUND(OTCHET!L429,0)</f>
        <v>0</v>
      </c>
      <c r="R80" s="1046"/>
      <c r="S80" s="1674" t="s">
        <v>1118</v>
      </c>
      <c r="T80" s="1675"/>
      <c r="U80" s="1676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1879784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1879784</v>
      </c>
      <c r="Q81" s="1242">
        <f>+ROUND(Q79+Q80,0)</f>
        <v>0</v>
      </c>
      <c r="R81" s="1046"/>
      <c r="S81" s="1680" t="s">
        <v>1120</v>
      </c>
      <c r="T81" s="1681"/>
      <c r="U81" s="1682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7">
        <f>+IF(+SUM(F82:N82)=0,0,"Контрола: дефицит/излишък = финансиране с обратен знак (Г. + Д. = 0)")</f>
        <v>0</v>
      </c>
      <c r="C82" s="1708"/>
      <c r="D82" s="1709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-1076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-1076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1076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1076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3" t="s">
        <v>1126</v>
      </c>
      <c r="T87" s="1684"/>
      <c r="U87" s="168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4" t="s">
        <v>1128</v>
      </c>
      <c r="T88" s="1675"/>
      <c r="U88" s="1676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89" t="s">
        <v>1130</v>
      </c>
      <c r="T89" s="1690"/>
      <c r="U89" s="169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3" t="s">
        <v>1133</v>
      </c>
      <c r="T91" s="1684"/>
      <c r="U91" s="168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4" t="s">
        <v>1135</v>
      </c>
      <c r="T92" s="1675"/>
      <c r="U92" s="1676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4" t="s">
        <v>1137</v>
      </c>
      <c r="T93" s="1675"/>
      <c r="U93" s="1676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4" t="s">
        <v>1139</v>
      </c>
      <c r="T94" s="1705"/>
      <c r="U94" s="1706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89" t="s">
        <v>1141</v>
      </c>
      <c r="T95" s="1690"/>
      <c r="U95" s="169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3" t="s">
        <v>1144</v>
      </c>
      <c r="T97" s="1684"/>
      <c r="U97" s="168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4" t="s">
        <v>1146</v>
      </c>
      <c r="T98" s="1675"/>
      <c r="U98" s="1676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89" t="s">
        <v>1148</v>
      </c>
      <c r="T99" s="1690"/>
      <c r="U99" s="169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1" t="s">
        <v>1150</v>
      </c>
      <c r="T101" s="1702"/>
      <c r="U101" s="170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3" t="s">
        <v>1154</v>
      </c>
      <c r="T104" s="1684"/>
      <c r="U104" s="168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4" t="s">
        <v>1156</v>
      </c>
      <c r="T105" s="1675"/>
      <c r="U105" s="1676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89" t="s">
        <v>1158</v>
      </c>
      <c r="T106" s="1690"/>
      <c r="U106" s="169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5" t="s">
        <v>1161</v>
      </c>
      <c r="T108" s="1696"/>
      <c r="U108" s="1697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8" t="s">
        <v>1163</v>
      </c>
      <c r="T109" s="1699"/>
      <c r="U109" s="1700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89" t="s">
        <v>1165</v>
      </c>
      <c r="T110" s="1690"/>
      <c r="U110" s="169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3" t="s">
        <v>1168</v>
      </c>
      <c r="T112" s="1684"/>
      <c r="U112" s="168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4" t="s">
        <v>1170</v>
      </c>
      <c r="T113" s="1675"/>
      <c r="U113" s="1676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89" t="s">
        <v>1172</v>
      </c>
      <c r="T114" s="1690"/>
      <c r="U114" s="169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3" t="s">
        <v>1175</v>
      </c>
      <c r="T116" s="1684"/>
      <c r="U116" s="168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4" t="s">
        <v>1177</v>
      </c>
      <c r="T117" s="1675"/>
      <c r="U117" s="1676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89" t="s">
        <v>1179</v>
      </c>
      <c r="T118" s="1690"/>
      <c r="U118" s="169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2" t="s">
        <v>1181</v>
      </c>
      <c r="T120" s="1693"/>
      <c r="U120" s="1694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3" t="s">
        <v>1184</v>
      </c>
      <c r="T122" s="1684"/>
      <c r="U122" s="168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4" t="s">
        <v>1188</v>
      </c>
      <c r="T124" s="1675"/>
      <c r="U124" s="1676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7" t="s">
        <v>1190</v>
      </c>
      <c r="T126" s="1678"/>
      <c r="U126" s="167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0" t="s">
        <v>1192</v>
      </c>
      <c r="T127" s="1681"/>
      <c r="U127" s="1682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1076</v>
      </c>
      <c r="J129" s="1108">
        <f>+IF(OR($P$2=98,$P$2=42,$P$2=96,$P$2=97),$Q129,0)</f>
        <v>1076</v>
      </c>
      <c r="K129" s="1095"/>
      <c r="L129" s="1108">
        <f>+IF($P$2=33,$Q129,0)</f>
        <v>0</v>
      </c>
      <c r="M129" s="1095"/>
      <c r="N129" s="1109">
        <f>+ROUND(+G129+J129+L129,0)</f>
        <v>1076</v>
      </c>
      <c r="O129" s="1097"/>
      <c r="P129" s="1107">
        <f>+ROUND(+SUM(OTCHET!E567:E572)+SUM(OTCHET!E581:E582)+IF(AND(OTCHET!$F$12=9900,+OTCHET!$E$15=0),0,SUM(OTCHET!E587:E588)),0)</f>
        <v>1076</v>
      </c>
      <c r="Q129" s="1108">
        <f>+ROUND(+SUM(OTCHET!L567:L572)+SUM(OTCHET!L581:L582)+IF(AND(OTCHET!$F$12=9900,+OTCHET!$E$15=0),0,SUM(OTCHET!L587:L588)),0)</f>
        <v>1076</v>
      </c>
      <c r="R129" s="1046"/>
      <c r="S129" s="1683" t="s">
        <v>1195</v>
      </c>
      <c r="T129" s="1684"/>
      <c r="U129" s="168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4" t="s">
        <v>1197</v>
      </c>
      <c r="T130" s="1675"/>
      <c r="U130" s="1676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1076</v>
      </c>
      <c r="K131" s="1095"/>
      <c r="L131" s="1120">
        <f>+IF($P$2=33,$Q131,0)</f>
        <v>0</v>
      </c>
      <c r="M131" s="1095"/>
      <c r="N131" s="1121">
        <f>+ROUND(+G131+J131+L131,0)</f>
        <v>1076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1076</v>
      </c>
      <c r="R131" s="1046"/>
      <c r="S131" s="1686" t="s">
        <v>1199</v>
      </c>
      <c r="T131" s="1687"/>
      <c r="U131" s="1688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-1076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-1076</v>
      </c>
      <c r="Q132" s="1295">
        <f>+ROUND(+Q131-Q129-Q130,0)</f>
        <v>0</v>
      </c>
      <c r="R132" s="1046"/>
      <c r="S132" s="1668" t="s">
        <v>1201</v>
      </c>
      <c r="T132" s="1669"/>
      <c r="U132" s="167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1">
        <f>+IF(+SUM(F133:N133)=0,0,"Контрола: дефицит/излишък = финансиране с обратен знак (Г. + Д. = 0)")</f>
        <v>0</v>
      </c>
      <c r="C133" s="1671"/>
      <c r="D133" s="167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672"/>
      <c r="G134" s="1672"/>
      <c r="H134" s="1019"/>
      <c r="I134" s="1304" t="s">
        <v>1204</v>
      </c>
      <c r="J134" s="1305"/>
      <c r="K134" s="1019"/>
      <c r="L134" s="1672"/>
      <c r="M134" s="1672"/>
      <c r="N134" s="1672"/>
      <c r="O134" s="1299"/>
      <c r="P134" s="1673"/>
      <c r="Q134" s="167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969</v>
      </c>
      <c r="F11" s="707">
        <f>OTCHET!F9</f>
        <v>43951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0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2070</v>
      </c>
      <c r="F17" s="1744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3"/>
      <c r="F18" s="1745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1880860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162387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1718473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1879784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1879784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-12289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-1076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1076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1076</v>
      </c>
      <c r="F90" s="901">
        <f t="shared" si="5"/>
        <v>1076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1076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-1076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-1076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6" t="s">
        <v>986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894"/>
  <sheetViews>
    <sheetView tabSelected="1" zoomScale="75" zoomScaleNormal="75" zoomScaleSheetLayoutView="85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2" t="str">
        <f>VLOOKUP(E15,SMETKA,2,FALSE)</f>
        <v>ОТЧЕТНИ ДАННИ ПО ЕБК ЗА СМЕТКИТЕ ЗА СРЕДСТВАТА ОТ ЕВРОПЕЙСКИЯ СЪЮЗ - РА</v>
      </c>
      <c r="C7" s="1823"/>
      <c r="D7" s="182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4" t="s">
        <v>1920</v>
      </c>
      <c r="C9" s="1825"/>
      <c r="D9" s="1826"/>
      <c r="E9" s="115">
        <v>43831</v>
      </c>
      <c r="F9" s="116">
        <v>43951</v>
      </c>
      <c r="G9" s="113"/>
      <c r="H9" s="1415"/>
      <c r="I9" s="1756"/>
      <c r="J9" s="1757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април</v>
      </c>
      <c r="G10" s="113"/>
      <c r="H10" s="114"/>
      <c r="I10" s="1758" t="s">
        <v>968</v>
      </c>
      <c r="J10" s="175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59"/>
      <c r="J11" s="1759"/>
      <c r="K11" s="113"/>
      <c r="L11" s="113"/>
      <c r="M11" s="7">
        <v>1</v>
      </c>
      <c r="N11" s="108"/>
    </row>
    <row r="12" spans="2:14" ht="27" customHeight="1">
      <c r="B12" s="1786" t="str">
        <f>VLOOKUP(F12,PRBK,2,FALSE)</f>
        <v>Симеоновград</v>
      </c>
      <c r="C12" s="1787"/>
      <c r="D12" s="1788"/>
      <c r="E12" s="118" t="s">
        <v>962</v>
      </c>
      <c r="F12" s="1586" t="s">
        <v>1625</v>
      </c>
      <c r="G12" s="113"/>
      <c r="H12" s="114"/>
      <c r="I12" s="1759"/>
      <c r="J12" s="1759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27" t="s">
        <v>2060</v>
      </c>
      <c r="F19" s="1828"/>
      <c r="G19" s="1828"/>
      <c r="H19" s="1829"/>
      <c r="I19" s="1833" t="s">
        <v>2061</v>
      </c>
      <c r="J19" s="1834"/>
      <c r="K19" s="1834"/>
      <c r="L19" s="1835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0" t="s">
        <v>468</v>
      </c>
      <c r="D22" s="182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0" t="s">
        <v>470</v>
      </c>
      <c r="D28" s="182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0" t="s">
        <v>126</v>
      </c>
      <c r="D33" s="182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0" t="s">
        <v>121</v>
      </c>
      <c r="D39" s="182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845"/>
      <c r="H91" s="154">
        <v>0</v>
      </c>
      <c r="I91" s="152"/>
      <c r="J91" s="1845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8" t="str">
        <f>$B$7</f>
        <v>ОТЧЕТНИ ДАННИ ПО ЕБК ЗА СМЕТКИТЕ ЗА СРЕДСТВАТА ОТ ЕВРОПЕЙСКИЯ СЪЮЗ - РА</v>
      </c>
      <c r="C174" s="1819"/>
      <c r="D174" s="181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3" t="str">
        <f>$B$9</f>
        <v>Симеоновград</v>
      </c>
      <c r="C176" s="1784"/>
      <c r="D176" s="1785"/>
      <c r="E176" s="115">
        <f>$E$9</f>
        <v>43831</v>
      </c>
      <c r="F176" s="226">
        <f>$F$9</f>
        <v>43951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6" t="str">
        <f>$B$12</f>
        <v>Симеоновград</v>
      </c>
      <c r="C179" s="1787"/>
      <c r="D179" s="1788"/>
      <c r="E179" s="231" t="s">
        <v>890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27" t="s">
        <v>2062</v>
      </c>
      <c r="F183" s="1828"/>
      <c r="G183" s="1828"/>
      <c r="H183" s="1829"/>
      <c r="I183" s="1836" t="s">
        <v>2063</v>
      </c>
      <c r="J183" s="1837"/>
      <c r="K183" s="1837"/>
      <c r="L183" s="1838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6" t="s">
        <v>744</v>
      </c>
      <c r="D187" s="1817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2" t="s">
        <v>747</v>
      </c>
      <c r="D190" s="1813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4" t="s">
        <v>194</v>
      </c>
      <c r="D196" s="1815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0" t="s">
        <v>199</v>
      </c>
      <c r="D204" s="1811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2" t="s">
        <v>200</v>
      </c>
      <c r="D205" s="1813"/>
      <c r="E205" s="310">
        <f t="shared" si="48"/>
        <v>162387</v>
      </c>
      <c r="F205" s="274">
        <f t="shared" si="48"/>
        <v>22515</v>
      </c>
      <c r="G205" s="275">
        <f t="shared" si="48"/>
        <v>139872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132359</v>
      </c>
      <c r="F210" s="296">
        <f t="shared" si="49"/>
        <v>0</v>
      </c>
      <c r="G210" s="297">
        <f t="shared" si="49"/>
        <v>132359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30028</v>
      </c>
      <c r="F212" s="321">
        <f t="shared" si="49"/>
        <v>22515</v>
      </c>
      <c r="G212" s="322">
        <f t="shared" si="49"/>
        <v>7513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6" t="s">
        <v>272</v>
      </c>
      <c r="D223" s="1807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6" t="s">
        <v>722</v>
      </c>
      <c r="D227" s="1807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6" t="s">
        <v>219</v>
      </c>
      <c r="D233" s="1807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6" t="s">
        <v>221</v>
      </c>
      <c r="D236" s="1807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8" t="s">
        <v>222</v>
      </c>
      <c r="D237" s="180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8" t="s">
        <v>223</v>
      </c>
      <c r="D238" s="180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8" t="s">
        <v>1657</v>
      </c>
      <c r="D239" s="180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6" t="s">
        <v>224</v>
      </c>
      <c r="D240" s="1807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6" t="s">
        <v>234</v>
      </c>
      <c r="D255" s="1807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6" t="s">
        <v>235</v>
      </c>
      <c r="D256" s="1807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6" t="s">
        <v>236</v>
      </c>
      <c r="D257" s="1807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6" t="s">
        <v>237</v>
      </c>
      <c r="D258" s="1807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6" t="s">
        <v>1662</v>
      </c>
      <c r="D265" s="1807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6" t="s">
        <v>1659</v>
      </c>
      <c r="D269" s="1807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6" t="s">
        <v>1660</v>
      </c>
      <c r="D270" s="1807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8" t="s">
        <v>247</v>
      </c>
      <c r="D271" s="180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6" t="s">
        <v>273</v>
      </c>
      <c r="D272" s="1807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4" t="s">
        <v>248</v>
      </c>
      <c r="D275" s="1805"/>
      <c r="E275" s="310">
        <f aca="true" t="shared" si="68" ref="E275:L276">SUMIF($B$607:$B$12313,$B275,E$607:E$12313)</f>
        <v>1534612</v>
      </c>
      <c r="F275" s="274">
        <f t="shared" si="68"/>
        <v>1086775</v>
      </c>
      <c r="G275" s="275">
        <f t="shared" si="68"/>
        <v>447837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804" t="s">
        <v>249</v>
      </c>
      <c r="D276" s="1805"/>
      <c r="E276" s="310">
        <f t="shared" si="68"/>
        <v>183861</v>
      </c>
      <c r="F276" s="274">
        <f t="shared" si="68"/>
        <v>115162</v>
      </c>
      <c r="G276" s="275">
        <f t="shared" si="68"/>
        <v>68699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  <v>1</v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68699</v>
      </c>
      <c r="F281" s="296">
        <f t="shared" si="69"/>
        <v>0</v>
      </c>
      <c r="G281" s="297">
        <f t="shared" si="69"/>
        <v>68699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  <v>1</v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115162</v>
      </c>
      <c r="F282" s="296">
        <f t="shared" si="69"/>
        <v>115162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  <v>1</v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4" t="s">
        <v>623</v>
      </c>
      <c r="D284" s="180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4" t="s">
        <v>685</v>
      </c>
      <c r="D287" s="180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6" t="s">
        <v>686</v>
      </c>
      <c r="D288" s="1807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914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694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1880860</v>
      </c>
      <c r="F301" s="396">
        <f t="shared" si="77"/>
        <v>1224452</v>
      </c>
      <c r="G301" s="397">
        <f t="shared" si="77"/>
        <v>656408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794"/>
      <c r="D306" s="179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3"/>
      <c r="C308" s="1794"/>
      <c r="D308" s="179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3"/>
      <c r="C311" s="1794"/>
      <c r="D311" s="179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5"/>
      <c r="C344" s="1795"/>
      <c r="D344" s="179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8" t="str">
        <f>$B$7</f>
        <v>ОТЧЕТНИ ДАННИ ПО ЕБК ЗА СМЕТКИТЕ ЗА СРЕДСТВАТА ОТ ЕВРОПЕЙСКИЯ СЪЮЗ - РА</v>
      </c>
      <c r="C348" s="1798"/>
      <c r="D348" s="1798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3" t="str">
        <f>$B$9</f>
        <v>Симеоновград</v>
      </c>
      <c r="C350" s="1784"/>
      <c r="D350" s="1785"/>
      <c r="E350" s="115">
        <f>$E$9</f>
        <v>43831</v>
      </c>
      <c r="F350" s="407">
        <f>$F$9</f>
        <v>43951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6" t="str">
        <f>$B$12</f>
        <v>Симеоновград</v>
      </c>
      <c r="C353" s="1787"/>
      <c r="D353" s="1788"/>
      <c r="E353" s="410" t="s">
        <v>890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39" t="s">
        <v>2064</v>
      </c>
      <c r="F357" s="1840"/>
      <c r="G357" s="1840"/>
      <c r="H357" s="1841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6" t="s">
        <v>276</v>
      </c>
      <c r="D361" s="1797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0" t="s">
        <v>287</v>
      </c>
      <c r="D375" s="176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0" t="s">
        <v>309</v>
      </c>
      <c r="D383" s="176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0" t="s">
        <v>253</v>
      </c>
      <c r="D388" s="176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0" t="s">
        <v>254</v>
      </c>
      <c r="D391" s="176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0" t="s">
        <v>256</v>
      </c>
      <c r="D396" s="1761"/>
      <c r="E396" s="1378">
        <f aca="true" t="shared" si="88" ref="E396:L396">SUM(E397:E398)</f>
        <v>14817</v>
      </c>
      <c r="F396" s="459">
        <f t="shared" si="88"/>
        <v>0</v>
      </c>
      <c r="G396" s="473">
        <f t="shared" si="88"/>
        <v>14817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14817</v>
      </c>
      <c r="F397" s="152"/>
      <c r="G397" s="153">
        <v>14817</v>
      </c>
      <c r="H397" s="154">
        <v>0</v>
      </c>
      <c r="I397" s="152"/>
      <c r="J397" s="153">
        <v>0</v>
      </c>
      <c r="K397" s="154">
        <v>0</v>
      </c>
      <c r="L397" s="1379">
        <f>I397+J397+K397</f>
        <v>0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0" t="s">
        <v>257</v>
      </c>
      <c r="D399" s="1761"/>
      <c r="E399" s="1378">
        <f aca="true" t="shared" si="89" ref="E399:L399">SUM(E400:E401)</f>
        <v>1877256</v>
      </c>
      <c r="F399" s="459">
        <f t="shared" si="89"/>
        <v>1224452</v>
      </c>
      <c r="G399" s="473">
        <f t="shared" si="89"/>
        <v>652804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1877256</v>
      </c>
      <c r="F400" s="158">
        <v>1224452</v>
      </c>
      <c r="G400" s="159">
        <v>652804</v>
      </c>
      <c r="H400" s="154">
        <v>0</v>
      </c>
      <c r="I400" s="158">
        <v>0</v>
      </c>
      <c r="J400" s="159">
        <v>0</v>
      </c>
      <c r="K400" s="154">
        <v>0</v>
      </c>
      <c r="L400" s="1379">
        <f>I400+J400+K400</f>
        <v>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0" t="s">
        <v>921</v>
      </c>
      <c r="D402" s="176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0" t="s">
        <v>680</v>
      </c>
      <c r="D405" s="176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0" t="s">
        <v>681</v>
      </c>
      <c r="D406" s="176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0" t="s">
        <v>699</v>
      </c>
      <c r="D409" s="176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0" t="s">
        <v>260</v>
      </c>
      <c r="D412" s="176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1892073</v>
      </c>
      <c r="F419" s="495">
        <f t="shared" si="95"/>
        <v>1224452</v>
      </c>
      <c r="G419" s="496">
        <f t="shared" si="95"/>
        <v>667621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0" t="s">
        <v>767</v>
      </c>
      <c r="D422" s="176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0" t="s">
        <v>704</v>
      </c>
      <c r="D423" s="176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0" t="s">
        <v>261</v>
      </c>
      <c r="D424" s="1761"/>
      <c r="E424" s="1378">
        <f>F424+G424+H424</f>
        <v>-12289</v>
      </c>
      <c r="F424" s="483"/>
      <c r="G424" s="484">
        <v>-12289</v>
      </c>
      <c r="H424" s="1475">
        <v>0</v>
      </c>
      <c r="I424" s="483"/>
      <c r="J424" s="484">
        <v>0</v>
      </c>
      <c r="K424" s="1475">
        <v>0</v>
      </c>
      <c r="L424" s="1378">
        <f>I424+J424+K424</f>
        <v>0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60" t="s">
        <v>683</v>
      </c>
      <c r="D425" s="1761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0" t="s">
        <v>925</v>
      </c>
      <c r="D426" s="176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-12289</v>
      </c>
      <c r="F429" s="513">
        <f t="shared" si="97"/>
        <v>0</v>
      </c>
      <c r="G429" s="514">
        <f t="shared" si="97"/>
        <v>-12289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89" t="str">
        <f>$B$7</f>
        <v>ОТЧЕТНИ ДАННИ ПО ЕБК ЗА СМЕТКИТЕ ЗА СРЕДСТВАТА ОТ ЕВРОПЕЙСКИЯ СЪЮЗ - РА</v>
      </c>
      <c r="C433" s="1790"/>
      <c r="D433" s="179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3" t="str">
        <f>$B$9</f>
        <v>Симеоновград</v>
      </c>
      <c r="C435" s="1784"/>
      <c r="D435" s="1785"/>
      <c r="E435" s="115">
        <f>$E$9</f>
        <v>43831</v>
      </c>
      <c r="F435" s="407">
        <f>$F$9</f>
        <v>43951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6" t="str">
        <f>$B$12</f>
        <v>Симеоновград</v>
      </c>
      <c r="C438" s="1787"/>
      <c r="D438" s="1788"/>
      <c r="E438" s="410" t="s">
        <v>890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7" t="s">
        <v>2066</v>
      </c>
      <c r="F442" s="1828"/>
      <c r="G442" s="1828"/>
      <c r="H442" s="1829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-1076</v>
      </c>
      <c r="F445" s="546">
        <f t="shared" si="99"/>
        <v>0</v>
      </c>
      <c r="G445" s="547">
        <f t="shared" si="99"/>
        <v>-1076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1076</v>
      </c>
      <c r="F446" s="553">
        <f t="shared" si="100"/>
        <v>0</v>
      </c>
      <c r="G446" s="554">
        <f t="shared" si="100"/>
        <v>1076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1" t="str">
        <f>$B$7</f>
        <v>ОТЧЕТНИ ДАННИ ПО ЕБК ЗА СМЕТКИТЕ ЗА СРЕДСТВАТА ОТ ЕВРОПЕЙСКИЯ СЪЮЗ - РА</v>
      </c>
      <c r="C449" s="1792"/>
      <c r="D449" s="1792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3" t="str">
        <f>$B$9</f>
        <v>Симеоновград</v>
      </c>
      <c r="C451" s="1784"/>
      <c r="D451" s="1785"/>
      <c r="E451" s="115">
        <f>$E$9</f>
        <v>43831</v>
      </c>
      <c r="F451" s="407">
        <f>$F$9</f>
        <v>43951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6" t="str">
        <f>$B$12</f>
        <v>Симеоновград</v>
      </c>
      <c r="C454" s="1787"/>
      <c r="D454" s="1788"/>
      <c r="E454" s="410" t="s">
        <v>890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0" t="s">
        <v>2068</v>
      </c>
      <c r="F458" s="1831"/>
      <c r="G458" s="1831"/>
      <c r="H458" s="1832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5" t="s">
        <v>768</v>
      </c>
      <c r="D461" s="177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0" t="s">
        <v>771</v>
      </c>
      <c r="D465" s="177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0" t="s">
        <v>1958</v>
      </c>
      <c r="D468" s="177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5" t="s">
        <v>774</v>
      </c>
      <c r="D471" s="177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1" t="s">
        <v>781</v>
      </c>
      <c r="D478" s="177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3" t="s">
        <v>929</v>
      </c>
      <c r="D481" s="177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8" t="s">
        <v>934</v>
      </c>
      <c r="D497" s="177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8" t="s">
        <v>24</v>
      </c>
      <c r="D502" s="177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7" t="s">
        <v>935</v>
      </c>
      <c r="D503" s="1777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3" t="s">
        <v>33</v>
      </c>
      <c r="D512" s="177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3" t="s">
        <v>37</v>
      </c>
      <c r="D516" s="177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3" t="s">
        <v>936</v>
      </c>
      <c r="D521" s="1779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8" t="s">
        <v>937</v>
      </c>
      <c r="D524" s="176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1" t="s">
        <v>313</v>
      </c>
      <c r="D531" s="178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3" t="s">
        <v>939</v>
      </c>
      <c r="D535" s="177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8" t="s">
        <v>940</v>
      </c>
      <c r="D536" s="1778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0" t="s">
        <v>941</v>
      </c>
      <c r="D541" s="176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3" t="s">
        <v>942</v>
      </c>
      <c r="D544" s="177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0" t="s">
        <v>951</v>
      </c>
      <c r="D566" s="1780"/>
      <c r="E566" s="578">
        <f aca="true" t="shared" si="128" ref="E566:L566">SUM(E567:E585)</f>
        <v>1076</v>
      </c>
      <c r="F566" s="587">
        <f t="shared" si="128"/>
        <v>0</v>
      </c>
      <c r="G566" s="580">
        <f t="shared" si="128"/>
        <v>1076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1076</v>
      </c>
      <c r="F567" s="152"/>
      <c r="G567" s="153">
        <v>1076</v>
      </c>
      <c r="H567" s="584">
        <v>0</v>
      </c>
      <c r="I567" s="152"/>
      <c r="J567" s="153">
        <v>1076</v>
      </c>
      <c r="K567" s="584">
        <v>0</v>
      </c>
      <c r="L567" s="1379">
        <f t="shared" si="116"/>
        <v>1076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-1076</v>
      </c>
      <c r="K573" s="1627">
        <v>0</v>
      </c>
      <c r="L573" s="1393">
        <f t="shared" si="129"/>
        <v>-1076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0" t="s">
        <v>956</v>
      </c>
      <c r="D586" s="176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0" t="s">
        <v>833</v>
      </c>
      <c r="D591" s="176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1076</v>
      </c>
      <c r="F597" s="663">
        <f t="shared" si="133"/>
        <v>0</v>
      </c>
      <c r="G597" s="664">
        <f t="shared" si="133"/>
        <v>1076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2"/>
      <c r="H600" s="1763"/>
      <c r="I600" s="1763"/>
      <c r="J600" s="1764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0" t="s">
        <v>877</v>
      </c>
      <c r="H601" s="1750"/>
      <c r="I601" s="1750"/>
      <c r="J601" s="175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65"/>
      <c r="H603" s="1766"/>
      <c r="I603" s="1766"/>
      <c r="J603" s="1767"/>
      <c r="K603" s="103"/>
      <c r="L603" s="228"/>
      <c r="M603" s="7">
        <v>1</v>
      </c>
      <c r="N603" s="518"/>
    </row>
    <row r="604" spans="1:14" ht="21.75" customHeight="1">
      <c r="A604" s="23"/>
      <c r="B604" s="1748" t="s">
        <v>880</v>
      </c>
      <c r="C604" s="1749"/>
      <c r="D604" s="672" t="s">
        <v>881</v>
      </c>
      <c r="E604" s="673"/>
      <c r="F604" s="674"/>
      <c r="G604" s="1750" t="s">
        <v>877</v>
      </c>
      <c r="H604" s="1750"/>
      <c r="I604" s="1750"/>
      <c r="J604" s="1750"/>
      <c r="K604" s="103"/>
      <c r="L604" s="228"/>
      <c r="M604" s="7">
        <v>1</v>
      </c>
      <c r="N604" s="518"/>
    </row>
    <row r="605" spans="1:14" ht="24.75" customHeight="1">
      <c r="A605" s="36"/>
      <c r="B605" s="1751"/>
      <c r="C605" s="1752"/>
      <c r="D605" s="675" t="s">
        <v>882</v>
      </c>
      <c r="E605" s="676"/>
      <c r="F605" s="677"/>
      <c r="G605" s="678" t="s">
        <v>883</v>
      </c>
      <c r="H605" s="1753"/>
      <c r="I605" s="1754"/>
      <c r="J605" s="175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53"/>
      <c r="I607" s="1754"/>
      <c r="J607" s="1755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791" t="str">
        <f>$B$7</f>
        <v>ОТЧЕТНИ ДАННИ ПО ЕБК ЗА СМЕТКИТЕ ЗА СРЕДСТВАТА ОТ ЕВРОПЕЙСКИЯ СЪЮЗ - РА</v>
      </c>
      <c r="C621" s="1792"/>
      <c r="D621" s="1792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1252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83" t="str">
        <f>$B$9</f>
        <v>Симеоновград</v>
      </c>
      <c r="C623" s="1784"/>
      <c r="D623" s="1785"/>
      <c r="E623" s="115">
        <f>$E$9</f>
        <v>43831</v>
      </c>
      <c r="F623" s="226">
        <f>$F$9</f>
        <v>43951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2" t="str">
        <f>$B$12</f>
        <v>Симеоновград</v>
      </c>
      <c r="C626" s="1843"/>
      <c r="D626" s="1844"/>
      <c r="E626" s="410" t="s">
        <v>890</v>
      </c>
      <c r="F626" s="1360" t="str">
        <f>$F$12</f>
        <v>7607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891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712</v>
      </c>
      <c r="E630" s="1827" t="s">
        <v>2057</v>
      </c>
      <c r="F630" s="1828"/>
      <c r="G630" s="1828"/>
      <c r="H630" s="1829"/>
      <c r="I630" s="1836" t="s">
        <v>2058</v>
      </c>
      <c r="J630" s="1837"/>
      <c r="K630" s="1837"/>
      <c r="L630" s="1838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3311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3311</v>
      </c>
      <c r="D635" s="1452" t="s">
        <v>1970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816" t="s">
        <v>744</v>
      </c>
      <c r="D637" s="1817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812" t="s">
        <v>747</v>
      </c>
      <c r="D640" s="1813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595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596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597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814" t="s">
        <v>194</v>
      </c>
      <c r="D646" s="1815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0</v>
      </c>
      <c r="F647" s="152"/>
      <c r="G647" s="153"/>
      <c r="H647" s="1418"/>
      <c r="I647" s="152"/>
      <c r="J647" s="153"/>
      <c r="K647" s="1418"/>
      <c r="L647" s="281">
        <f>I647+J647+K647</f>
        <v>0</v>
      </c>
      <c r="M647" s="12">
        <f>(IF($E647&lt;&gt;0,$M$2,IF($L647&lt;&gt;0,$M$2,"")))</f>
      </c>
      <c r="N647" s="13"/>
    </row>
    <row r="648" spans="2:14" ht="15.75">
      <c r="B648" s="291"/>
      <c r="C648" s="304">
        <v>552</v>
      </c>
      <c r="D648" s="305" t="s">
        <v>909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871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0</v>
      </c>
      <c r="F650" s="158"/>
      <c r="G650" s="159"/>
      <c r="H650" s="1420"/>
      <c r="I650" s="158"/>
      <c r="J650" s="159"/>
      <c r="K650" s="1420"/>
      <c r="L650" s="295">
        <f>I650+J650+K650</f>
        <v>0</v>
      </c>
      <c r="M650" s="12">
        <f>(IF($E650&lt;&gt;0,$M$2,IF($L650&lt;&gt;0,$M$2,"")))</f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0</v>
      </c>
      <c r="F651" s="158"/>
      <c r="G651" s="159"/>
      <c r="H651" s="1420"/>
      <c r="I651" s="158"/>
      <c r="J651" s="159"/>
      <c r="K651" s="1420"/>
      <c r="L651" s="295">
        <f>I651+J651+K651</f>
        <v>0</v>
      </c>
      <c r="M651" s="12">
        <f>(IF($E651&lt;&gt;0,$M$2,IF($L651&lt;&gt;0,$M$2,"")))</f>
      </c>
      <c r="N651" s="13"/>
    </row>
    <row r="652" spans="2:14" ht="15.75">
      <c r="B652" s="291"/>
      <c r="C652" s="304">
        <v>588</v>
      </c>
      <c r="D652" s="305" t="s">
        <v>873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810" t="s">
        <v>199</v>
      </c>
      <c r="D654" s="1811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812" t="s">
        <v>200</v>
      </c>
      <c r="D655" s="1813"/>
      <c r="E655" s="310">
        <f>SUM(E656:E672)</f>
        <v>139872</v>
      </c>
      <c r="F655" s="274">
        <f>SUM(F656:F672)</f>
        <v>0</v>
      </c>
      <c r="G655" s="275">
        <f>SUM(G656:G672)</f>
        <v>139872</v>
      </c>
      <c r="H655" s="276">
        <f>SUM(H656:H672)</f>
        <v>0</v>
      </c>
      <c r="I655" s="274">
        <f>SUM(I656:I672)</f>
        <v>0</v>
      </c>
      <c r="J655" s="275">
        <f>SUM(J656:J672)</f>
        <v>0</v>
      </c>
      <c r="K655" s="276">
        <f>SUM(K656:K672)</f>
        <v>0</v>
      </c>
      <c r="L655" s="310">
        <f>SUM(L656:L672)</f>
        <v>0</v>
      </c>
      <c r="M655" s="12">
        <f>(IF($E655&lt;&gt;0,$M$2,IF($L655&lt;&gt;0,$M$2,"")))</f>
        <v>1</v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132359</v>
      </c>
      <c r="F660" s="158"/>
      <c r="G660" s="159">
        <v>132359</v>
      </c>
      <c r="H660" s="1420"/>
      <c r="I660" s="158"/>
      <c r="J660" s="159">
        <v>0</v>
      </c>
      <c r="K660" s="1420"/>
      <c r="L660" s="295">
        <f>I660+J660+K660</f>
        <v>0</v>
      </c>
      <c r="M660" s="12">
        <f>(IF($E660&lt;&gt;0,$M$2,IF($L660&lt;&gt;0,$M$2,"")))</f>
        <v>1</v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7513</v>
      </c>
      <c r="F662" s="454"/>
      <c r="G662" s="455">
        <v>7513</v>
      </c>
      <c r="H662" s="1428"/>
      <c r="I662" s="454"/>
      <c r="J662" s="455">
        <v>0</v>
      </c>
      <c r="K662" s="1428"/>
      <c r="L662" s="320">
        <f>I662+J662+K662</f>
        <v>0</v>
      </c>
      <c r="M662" s="12">
        <f>(IF($E662&lt;&gt;0,$M$2,IF($L662&lt;&gt;0,$M$2,"")))</f>
        <v>1</v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874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801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910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806" t="s">
        <v>272</v>
      </c>
      <c r="D673" s="1807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912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806" t="s">
        <v>722</v>
      </c>
      <c r="D677" s="1807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806" t="s">
        <v>219</v>
      </c>
      <c r="D683" s="1807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806" t="s">
        <v>221</v>
      </c>
      <c r="D686" s="1807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808" t="s">
        <v>222</v>
      </c>
      <c r="D687" s="1809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808" t="s">
        <v>223</v>
      </c>
      <c r="D688" s="1809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808" t="s">
        <v>1661</v>
      </c>
      <c r="D689" s="1809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806" t="s">
        <v>224</v>
      </c>
      <c r="D690" s="1807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1956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1975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2006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715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1658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806" t="s">
        <v>234</v>
      </c>
      <c r="D705" s="1807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806" t="s">
        <v>235</v>
      </c>
      <c r="D706" s="1807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806" t="s">
        <v>236</v>
      </c>
      <c r="D707" s="1807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806" t="s">
        <v>237</v>
      </c>
      <c r="D708" s="1807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806" t="s">
        <v>1662</v>
      </c>
      <c r="D715" s="1807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806" t="s">
        <v>1659</v>
      </c>
      <c r="D719" s="1807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806" t="s">
        <v>1660</v>
      </c>
      <c r="D720" s="1807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808" t="s">
        <v>247</v>
      </c>
      <c r="D721" s="1809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806" t="s">
        <v>273</v>
      </c>
      <c r="D722" s="1807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804" t="s">
        <v>248</v>
      </c>
      <c r="D725" s="1805"/>
      <c r="E725" s="310">
        <f>F725+G725+H725</f>
        <v>447837</v>
      </c>
      <c r="F725" s="1422"/>
      <c r="G725" s="1423">
        <v>447837</v>
      </c>
      <c r="H725" s="1424"/>
      <c r="I725" s="1422"/>
      <c r="J725" s="1423">
        <v>0</v>
      </c>
      <c r="K725" s="1424"/>
      <c r="L725" s="310">
        <f>I725+J725+K725</f>
        <v>0</v>
      </c>
      <c r="M725" s="12">
        <f>(IF($E725&lt;&gt;0,$M$2,IF($L725&lt;&gt;0,$M$2,"")))</f>
        <v>1</v>
      </c>
      <c r="N725" s="13"/>
    </row>
    <row r="726" spans="2:14" ht="15.75">
      <c r="B726" s="365">
        <v>5200</v>
      </c>
      <c r="C726" s="1804" t="s">
        <v>249</v>
      </c>
      <c r="D726" s="1805"/>
      <c r="E726" s="310">
        <f>SUM(E727:E733)</f>
        <v>68699</v>
      </c>
      <c r="F726" s="274">
        <f>SUM(F727:F733)</f>
        <v>0</v>
      </c>
      <c r="G726" s="275">
        <f>SUM(G727:G733)</f>
        <v>68699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  <v>1</v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618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619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620</v>
      </c>
      <c r="E731" s="295">
        <f>F731+G731+H731</f>
        <v>68699</v>
      </c>
      <c r="F731" s="158"/>
      <c r="G731" s="159">
        <v>68699</v>
      </c>
      <c r="H731" s="1420"/>
      <c r="I731" s="158"/>
      <c r="J731" s="159">
        <v>0</v>
      </c>
      <c r="K731" s="1420"/>
      <c r="L731" s="295">
        <f>I731+J731+K731</f>
        <v>0</v>
      </c>
      <c r="M731" s="12">
        <f>(IF($E731&lt;&gt;0,$M$2,IF($L731&lt;&gt;0,$M$2,"")))</f>
        <v>1</v>
      </c>
      <c r="N731" s="13"/>
    </row>
    <row r="732" spans="2:14" ht="15.75">
      <c r="B732" s="366"/>
      <c r="C732" s="369">
        <v>5206</v>
      </c>
      <c r="D732" s="370" t="s">
        <v>621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622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804" t="s">
        <v>623</v>
      </c>
      <c r="D734" s="1805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624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804" t="s">
        <v>685</v>
      </c>
      <c r="D737" s="1805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806" t="s">
        <v>686</v>
      </c>
      <c r="D738" s="1807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9" t="s">
        <v>914</v>
      </c>
      <c r="D743" s="1800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801" t="s">
        <v>694</v>
      </c>
      <c r="D747" s="1802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801" t="s">
        <v>694</v>
      </c>
      <c r="D748" s="1802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656408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656408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0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4" ht="15.7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  <c r="N757" s="8"/>
    </row>
    <row r="758" spans="2:14" ht="15.7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  <c r="N758" s="8"/>
    </row>
    <row r="759" spans="2:14" ht="15.75">
      <c r="B759" s="1791" t="str">
        <f>$B$7</f>
        <v>ОТЧЕТНИ ДАННИ ПО ЕБК ЗА СМЕТКИТЕ ЗА СРЕДСТВАТА ОТ ЕВРОПЕЙСКИЯ СЪЮЗ - РА</v>
      </c>
      <c r="C759" s="1792"/>
      <c r="D759" s="1792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  <c r="N759" s="8"/>
    </row>
    <row r="760" spans="2:14" ht="15.7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1252</v>
      </c>
      <c r="I760" s="1363"/>
      <c r="J760" s="1364"/>
      <c r="K760" s="237"/>
      <c r="L760" s="237"/>
      <c r="M760" s="7">
        <f>(IF($E890&lt;&gt;0,$M$2,IF($L890&lt;&gt;0,$M$2,"")))</f>
        <v>1</v>
      </c>
      <c r="N760" s="8"/>
    </row>
    <row r="761" spans="2:14" ht="15.75">
      <c r="B761" s="1783" t="str">
        <f>$B$9</f>
        <v>Симеоновград</v>
      </c>
      <c r="C761" s="1784"/>
      <c r="D761" s="1785"/>
      <c r="E761" s="115">
        <f>$E$9</f>
        <v>43831</v>
      </c>
      <c r="F761" s="226">
        <f>$F$9</f>
        <v>43951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  <c r="N761" s="8"/>
    </row>
    <row r="762" spans="2:14" ht="15.7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  <c r="N762" s="8"/>
    </row>
    <row r="763" spans="2:14" ht="15.7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  <c r="N763" s="8"/>
    </row>
    <row r="764" spans="2:14" ht="15.75">
      <c r="B764" s="1842" t="str">
        <f>$B$12</f>
        <v>Симеоновград</v>
      </c>
      <c r="C764" s="1843"/>
      <c r="D764" s="1844"/>
      <c r="E764" s="410" t="s">
        <v>890</v>
      </c>
      <c r="F764" s="1360" t="str">
        <f>$F$12</f>
        <v>7607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  <c r="N764" s="8"/>
    </row>
    <row r="765" spans="2:14" ht="15.7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  <c r="N765" s="8"/>
    </row>
    <row r="766" spans="2:14" ht="15.75">
      <c r="B766" s="236"/>
      <c r="C766" s="237"/>
      <c r="D766" s="124" t="s">
        <v>891</v>
      </c>
      <c r="E766" s="238">
        <f>$E$15</f>
        <v>42</v>
      </c>
      <c r="F766" s="414" t="str">
        <f>$F$15</f>
        <v>СЕС - РА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  <c r="N766" s="8"/>
    </row>
    <row r="767" spans="2:14" ht="15.7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  <c r="N767" s="8"/>
    </row>
    <row r="768" spans="2:14" ht="15.75">
      <c r="B768" s="247"/>
      <c r="C768" s="248"/>
      <c r="D768" s="249" t="s">
        <v>712</v>
      </c>
      <c r="E768" s="1827" t="s">
        <v>2057</v>
      </c>
      <c r="F768" s="1828"/>
      <c r="G768" s="1828"/>
      <c r="H768" s="1829"/>
      <c r="I768" s="1836" t="s">
        <v>2058</v>
      </c>
      <c r="J768" s="1837"/>
      <c r="K768" s="1837"/>
      <c r="L768" s="1838"/>
      <c r="M768" s="7">
        <f>(IF($E890&lt;&gt;0,$M$2,IF($L890&lt;&gt;0,$M$2,"")))</f>
        <v>1</v>
      </c>
      <c r="N768" s="8"/>
    </row>
    <row r="769" spans="2:14" ht="15.7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  <c r="N769" s="8"/>
    </row>
    <row r="770" spans="2:14" ht="15.75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  <c r="N770" s="8"/>
    </row>
    <row r="771" spans="2:14" ht="15.7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  <c r="N771" s="8"/>
    </row>
    <row r="772" spans="2:14" ht="15.75">
      <c r="B772" s="1454"/>
      <c r="C772" s="1459">
        <f>VLOOKUP(D773,EBK_DEIN2,2,FALSE)</f>
        <v>3322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  <c r="N772" s="8"/>
    </row>
    <row r="773" spans="2:14" ht="15.75">
      <c r="B773" s="1450"/>
      <c r="C773" s="1587">
        <f>+C772</f>
        <v>3322</v>
      </c>
      <c r="D773" s="1452" t="s">
        <v>1963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  <c r="N773" s="8"/>
    </row>
    <row r="774" spans="2:14" ht="15.7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  <c r="N774" s="8"/>
    </row>
    <row r="775" spans="2:14" ht="15.75">
      <c r="B775" s="272">
        <v>100</v>
      </c>
      <c r="C775" s="1816" t="s">
        <v>744</v>
      </c>
      <c r="D775" s="1817"/>
      <c r="E775" s="273">
        <f>SUM(E776:E777)</f>
        <v>0</v>
      </c>
      <c r="F775" s="274">
        <f>SUM(F776:F777)</f>
        <v>0</v>
      </c>
      <c r="G775" s="275">
        <f>SUM(G776:G777)</f>
        <v>0</v>
      </c>
      <c r="H775" s="276">
        <f>SUM(H776:H777)</f>
        <v>0</v>
      </c>
      <c r="I775" s="274">
        <f>SUM(I776:I777)</f>
        <v>0</v>
      </c>
      <c r="J775" s="275">
        <f>SUM(J776:J777)</f>
        <v>0</v>
      </c>
      <c r="K775" s="276">
        <f>SUM(K776:K777)</f>
        <v>0</v>
      </c>
      <c r="L775" s="273">
        <f>SUM(L776:L777)</f>
        <v>0</v>
      </c>
      <c r="M775" s="12">
        <f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>(IF($E776&lt;&gt;0,$M$2,IF($L776&lt;&gt;0,$M$2,"")))</f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>(IF($E777&lt;&gt;0,$M$2,IF($L777&lt;&gt;0,$M$2,"")))</f>
      </c>
      <c r="N777" s="13"/>
    </row>
    <row r="778" spans="2:14" ht="15.75">
      <c r="B778" s="272">
        <v>200</v>
      </c>
      <c r="C778" s="1812" t="s">
        <v>747</v>
      </c>
      <c r="D778" s="1813"/>
      <c r="E778" s="273">
        <f>SUM(E779:E783)</f>
        <v>0</v>
      </c>
      <c r="F778" s="274">
        <f>SUM(F779:F783)</f>
        <v>0</v>
      </c>
      <c r="G778" s="275">
        <f>SUM(G779:G783)</f>
        <v>0</v>
      </c>
      <c r="H778" s="276">
        <f>SUM(H779:H783)</f>
        <v>0</v>
      </c>
      <c r="I778" s="274">
        <f>SUM(I779:I783)</f>
        <v>0</v>
      </c>
      <c r="J778" s="275">
        <f>SUM(J779:J783)</f>
        <v>0</v>
      </c>
      <c r="K778" s="276">
        <f>SUM(K779:K783)</f>
        <v>0</v>
      </c>
      <c r="L778" s="273">
        <f>SUM(L779:L783)</f>
        <v>0</v>
      </c>
      <c r="M778" s="12">
        <f>(IF($E778&lt;&gt;0,$M$2,IF($L778&lt;&gt;0,$M$2,"")))</f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>(IF($E779&lt;&gt;0,$M$2,IF($L779&lt;&gt;0,$M$2,"")))</f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>(IF($E780&lt;&gt;0,$M$2,IF($L780&lt;&gt;0,$M$2,"")))</f>
      </c>
      <c r="N780" s="13"/>
    </row>
    <row r="781" spans="2:14" ht="15.75">
      <c r="B781" s="299"/>
      <c r="C781" s="293">
        <v>205</v>
      </c>
      <c r="D781" s="294" t="s">
        <v>595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>(IF($E781&lt;&gt;0,$M$2,IF($L781&lt;&gt;0,$M$2,"")))</f>
      </c>
      <c r="N781" s="13"/>
    </row>
    <row r="782" spans="2:14" ht="15.75">
      <c r="B782" s="299"/>
      <c r="C782" s="293">
        <v>208</v>
      </c>
      <c r="D782" s="300" t="s">
        <v>596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>(IF($E782&lt;&gt;0,$M$2,IF($L782&lt;&gt;0,$M$2,"")))</f>
      </c>
      <c r="N782" s="13"/>
    </row>
    <row r="783" spans="2:14" ht="15.75">
      <c r="B783" s="291"/>
      <c r="C783" s="285">
        <v>209</v>
      </c>
      <c r="D783" s="301" t="s">
        <v>597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>(IF($E783&lt;&gt;0,$M$2,IF($L783&lt;&gt;0,$M$2,"")))</f>
      </c>
      <c r="N783" s="13"/>
    </row>
    <row r="784" spans="2:14" ht="15.75">
      <c r="B784" s="272">
        <v>500</v>
      </c>
      <c r="C784" s="1814" t="s">
        <v>194</v>
      </c>
      <c r="D784" s="1815"/>
      <c r="E784" s="273">
        <f>SUM(E785:E791)</f>
        <v>0</v>
      </c>
      <c r="F784" s="274">
        <f>SUM(F785:F791)</f>
        <v>0</v>
      </c>
      <c r="G784" s="275">
        <f>SUM(G785:G791)</f>
        <v>0</v>
      </c>
      <c r="H784" s="276">
        <f>SUM(H785:H791)</f>
        <v>0</v>
      </c>
      <c r="I784" s="274">
        <f>SUM(I785:I791)</f>
        <v>0</v>
      </c>
      <c r="J784" s="275">
        <f>SUM(J785:J791)</f>
        <v>0</v>
      </c>
      <c r="K784" s="276">
        <f>SUM(K785:K791)</f>
        <v>0</v>
      </c>
      <c r="L784" s="273">
        <f>SUM(L785:L791)</f>
        <v>0</v>
      </c>
      <c r="M784" s="12">
        <f>(IF($E784&lt;&gt;0,$M$2,IF($L784&lt;&gt;0,$M$2,"")))</f>
      </c>
      <c r="N784" s="13"/>
    </row>
    <row r="785" spans="2:14" ht="15.75">
      <c r="B785" s="291"/>
      <c r="C785" s="302">
        <v>551</v>
      </c>
      <c r="D785" s="303" t="s">
        <v>195</v>
      </c>
      <c r="E785" s="281">
        <f>F785+G785+H785</f>
        <v>0</v>
      </c>
      <c r="F785" s="152"/>
      <c r="G785" s="153"/>
      <c r="H785" s="1418"/>
      <c r="I785" s="152"/>
      <c r="J785" s="153"/>
      <c r="K785" s="1418"/>
      <c r="L785" s="281">
        <f>I785+J785+K785</f>
        <v>0</v>
      </c>
      <c r="M785" s="12">
        <f>(IF($E785&lt;&gt;0,$M$2,IF($L785&lt;&gt;0,$M$2,"")))</f>
      </c>
      <c r="N785" s="13"/>
    </row>
    <row r="786" spans="2:14" ht="15.75">
      <c r="B786" s="291"/>
      <c r="C786" s="304">
        <v>552</v>
      </c>
      <c r="D786" s="305" t="s">
        <v>909</v>
      </c>
      <c r="E786" s="295">
        <f>F786+G786+H786</f>
        <v>0</v>
      </c>
      <c r="F786" s="158"/>
      <c r="G786" s="159"/>
      <c r="H786" s="1420"/>
      <c r="I786" s="158"/>
      <c r="J786" s="159"/>
      <c r="K786" s="1420"/>
      <c r="L786" s="295">
        <f>I786+J786+K786</f>
        <v>0</v>
      </c>
      <c r="M786" s="12">
        <f>(IF($E786&lt;&gt;0,$M$2,IF($L786&lt;&gt;0,$M$2,"")))</f>
      </c>
      <c r="N786" s="13"/>
    </row>
    <row r="787" spans="2:14" ht="15.75">
      <c r="B787" s="306"/>
      <c r="C787" s="304">
        <v>558</v>
      </c>
      <c r="D787" s="307" t="s">
        <v>871</v>
      </c>
      <c r="E787" s="295">
        <f>F787+G787+H787</f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>I787+J787+K787</f>
        <v>0</v>
      </c>
      <c r="M787" s="12">
        <f>(IF($E787&lt;&gt;0,$M$2,IF($L787&lt;&gt;0,$M$2,"")))</f>
      </c>
      <c r="N787" s="13"/>
    </row>
    <row r="788" spans="2:14" ht="15.75">
      <c r="B788" s="306"/>
      <c r="C788" s="304">
        <v>560</v>
      </c>
      <c r="D788" s="307" t="s">
        <v>196</v>
      </c>
      <c r="E788" s="295">
        <f>F788+G788+H788</f>
        <v>0</v>
      </c>
      <c r="F788" s="158"/>
      <c r="G788" s="159"/>
      <c r="H788" s="1420"/>
      <c r="I788" s="158"/>
      <c r="J788" s="159"/>
      <c r="K788" s="1420"/>
      <c r="L788" s="295">
        <f>I788+J788+K788</f>
        <v>0</v>
      </c>
      <c r="M788" s="12">
        <f>(IF($E788&lt;&gt;0,$M$2,IF($L788&lt;&gt;0,$M$2,"")))</f>
      </c>
      <c r="N788" s="13"/>
    </row>
    <row r="789" spans="2:14" ht="15.75">
      <c r="B789" s="306"/>
      <c r="C789" s="304">
        <v>580</v>
      </c>
      <c r="D789" s="305" t="s">
        <v>197</v>
      </c>
      <c r="E789" s="295">
        <f>F789+G789+H789</f>
        <v>0</v>
      </c>
      <c r="F789" s="158"/>
      <c r="G789" s="159"/>
      <c r="H789" s="1420"/>
      <c r="I789" s="158"/>
      <c r="J789" s="159"/>
      <c r="K789" s="1420"/>
      <c r="L789" s="295">
        <f>I789+J789+K789</f>
        <v>0</v>
      </c>
      <c r="M789" s="12">
        <f>(IF($E789&lt;&gt;0,$M$2,IF($L789&lt;&gt;0,$M$2,"")))</f>
      </c>
      <c r="N789" s="13"/>
    </row>
    <row r="790" spans="2:14" ht="15.75">
      <c r="B790" s="291"/>
      <c r="C790" s="304">
        <v>588</v>
      </c>
      <c r="D790" s="305" t="s">
        <v>873</v>
      </c>
      <c r="E790" s="295">
        <f>F790+G790+H790</f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>I790+J790+K790</f>
        <v>0</v>
      </c>
      <c r="M790" s="12">
        <f>(IF($E790&lt;&gt;0,$M$2,IF($L790&lt;&gt;0,$M$2,"")))</f>
      </c>
      <c r="N790" s="13"/>
    </row>
    <row r="791" spans="2:14" ht="15.75">
      <c r="B791" s="291"/>
      <c r="C791" s="308">
        <v>590</v>
      </c>
      <c r="D791" s="309" t="s">
        <v>198</v>
      </c>
      <c r="E791" s="287">
        <f>F791+G791+H791</f>
        <v>0</v>
      </c>
      <c r="F791" s="173"/>
      <c r="G791" s="174"/>
      <c r="H791" s="1421"/>
      <c r="I791" s="173"/>
      <c r="J791" s="174"/>
      <c r="K791" s="1421"/>
      <c r="L791" s="287">
        <f>I791+J791+K791</f>
        <v>0</v>
      </c>
      <c r="M791" s="12">
        <f>(IF($E791&lt;&gt;0,$M$2,IF($L791&lt;&gt;0,$M$2,"")))</f>
      </c>
      <c r="N791" s="13"/>
    </row>
    <row r="792" spans="2:14" ht="15.75">
      <c r="B792" s="272">
        <v>800</v>
      </c>
      <c r="C792" s="1810" t="s">
        <v>199</v>
      </c>
      <c r="D792" s="1811"/>
      <c r="E792" s="310">
        <f>F792+G792+H792</f>
        <v>0</v>
      </c>
      <c r="F792" s="1422"/>
      <c r="G792" s="1423"/>
      <c r="H792" s="1424"/>
      <c r="I792" s="1422"/>
      <c r="J792" s="1423"/>
      <c r="K792" s="1424"/>
      <c r="L792" s="310">
        <f>I792+J792+K792</f>
        <v>0</v>
      </c>
      <c r="M792" s="12">
        <f>(IF($E792&lt;&gt;0,$M$2,IF($L792&lt;&gt;0,$M$2,"")))</f>
      </c>
      <c r="N792" s="13"/>
    </row>
    <row r="793" spans="2:14" ht="15.75">
      <c r="B793" s="272">
        <v>1000</v>
      </c>
      <c r="C793" s="1812" t="s">
        <v>200</v>
      </c>
      <c r="D793" s="1813"/>
      <c r="E793" s="310">
        <f>SUM(E794:E810)</f>
        <v>22515</v>
      </c>
      <c r="F793" s="274">
        <f>SUM(F794:F810)</f>
        <v>22515</v>
      </c>
      <c r="G793" s="275">
        <f>SUM(G794:G810)</f>
        <v>0</v>
      </c>
      <c r="H793" s="276">
        <f>SUM(H794:H810)</f>
        <v>0</v>
      </c>
      <c r="I793" s="274">
        <f>SUM(I794:I810)</f>
        <v>0</v>
      </c>
      <c r="J793" s="275">
        <f>SUM(J794:J810)</f>
        <v>0</v>
      </c>
      <c r="K793" s="276">
        <f>SUM(K794:K810)</f>
        <v>0</v>
      </c>
      <c r="L793" s="310">
        <f>SUM(L794:L810)</f>
        <v>0</v>
      </c>
      <c r="M793" s="12">
        <f>(IF($E793&lt;&gt;0,$M$2,IF($L793&lt;&gt;0,$M$2,"")))</f>
        <v>1</v>
      </c>
      <c r="N793" s="13"/>
    </row>
    <row r="794" spans="2:14" ht="15.75">
      <c r="B794" s="292"/>
      <c r="C794" s="279">
        <v>1011</v>
      </c>
      <c r="D794" s="311" t="s">
        <v>201</v>
      </c>
      <c r="E794" s="281">
        <f>F794+G794+H794</f>
        <v>0</v>
      </c>
      <c r="F794" s="152"/>
      <c r="G794" s="153"/>
      <c r="H794" s="1418"/>
      <c r="I794" s="152"/>
      <c r="J794" s="153"/>
      <c r="K794" s="1418"/>
      <c r="L794" s="281">
        <f>I794+J794+K794</f>
        <v>0</v>
      </c>
      <c r="M794" s="12">
        <f>(IF($E794&lt;&gt;0,$M$2,IF($L794&lt;&gt;0,$M$2,"")))</f>
      </c>
      <c r="N794" s="13"/>
    </row>
    <row r="795" spans="2:14" ht="15.75">
      <c r="B795" s="292"/>
      <c r="C795" s="293">
        <v>1012</v>
      </c>
      <c r="D795" s="294" t="s">
        <v>202</v>
      </c>
      <c r="E795" s="295">
        <f>F795+G795+H795</f>
        <v>0</v>
      </c>
      <c r="F795" s="158"/>
      <c r="G795" s="159"/>
      <c r="H795" s="1420"/>
      <c r="I795" s="158"/>
      <c r="J795" s="159"/>
      <c r="K795" s="1420"/>
      <c r="L795" s="295">
        <f>I795+J795+K795</f>
        <v>0</v>
      </c>
      <c r="M795" s="12">
        <f>(IF($E795&lt;&gt;0,$M$2,IF($L795&lt;&gt;0,$M$2,"")))</f>
      </c>
      <c r="N795" s="13"/>
    </row>
    <row r="796" spans="2:14" ht="15.75">
      <c r="B796" s="292"/>
      <c r="C796" s="293">
        <v>1013</v>
      </c>
      <c r="D796" s="294" t="s">
        <v>203</v>
      </c>
      <c r="E796" s="295">
        <f>F796+G796+H796</f>
        <v>0</v>
      </c>
      <c r="F796" s="158"/>
      <c r="G796" s="159"/>
      <c r="H796" s="1420"/>
      <c r="I796" s="158"/>
      <c r="J796" s="159"/>
      <c r="K796" s="1420"/>
      <c r="L796" s="295">
        <f>I796+J796+K796</f>
        <v>0</v>
      </c>
      <c r="M796" s="12">
        <f>(IF($E796&lt;&gt;0,$M$2,IF($L796&lt;&gt;0,$M$2,"")))</f>
      </c>
      <c r="N796" s="13"/>
    </row>
    <row r="797" spans="2:14" ht="15.75">
      <c r="B797" s="292"/>
      <c r="C797" s="293">
        <v>1014</v>
      </c>
      <c r="D797" s="294" t="s">
        <v>204</v>
      </c>
      <c r="E797" s="295">
        <f>F797+G797+H797</f>
        <v>0</v>
      </c>
      <c r="F797" s="158"/>
      <c r="G797" s="159"/>
      <c r="H797" s="1420"/>
      <c r="I797" s="158"/>
      <c r="J797" s="159"/>
      <c r="K797" s="1420"/>
      <c r="L797" s="295">
        <f>I797+J797+K797</f>
        <v>0</v>
      </c>
      <c r="M797" s="12">
        <f>(IF($E797&lt;&gt;0,$M$2,IF($L797&lt;&gt;0,$M$2,"")))</f>
      </c>
      <c r="N797" s="13"/>
    </row>
    <row r="798" spans="2:14" ht="15.75">
      <c r="B798" s="292"/>
      <c r="C798" s="293">
        <v>1015</v>
      </c>
      <c r="D798" s="294" t="s">
        <v>205</v>
      </c>
      <c r="E798" s="295">
        <f>F798+G798+H798</f>
        <v>0</v>
      </c>
      <c r="F798" s="158"/>
      <c r="G798" s="159"/>
      <c r="H798" s="1420"/>
      <c r="I798" s="158"/>
      <c r="J798" s="159"/>
      <c r="K798" s="1420"/>
      <c r="L798" s="295">
        <f>I798+J798+K798</f>
        <v>0</v>
      </c>
      <c r="M798" s="12">
        <f>(IF($E798&lt;&gt;0,$M$2,IF($L798&lt;&gt;0,$M$2,"")))</f>
      </c>
      <c r="N798" s="13"/>
    </row>
    <row r="799" spans="2:14" ht="15.75">
      <c r="B799" s="292"/>
      <c r="C799" s="312">
        <v>1016</v>
      </c>
      <c r="D799" s="313" t="s">
        <v>206</v>
      </c>
      <c r="E799" s="314">
        <f>F799+G799+H799</f>
        <v>0</v>
      </c>
      <c r="F799" s="164"/>
      <c r="G799" s="165"/>
      <c r="H799" s="1419"/>
      <c r="I799" s="164"/>
      <c r="J799" s="165"/>
      <c r="K799" s="1419"/>
      <c r="L799" s="314">
        <f>I799+J799+K799</f>
        <v>0</v>
      </c>
      <c r="M799" s="12">
        <f>(IF($E799&lt;&gt;0,$M$2,IF($L799&lt;&gt;0,$M$2,"")))</f>
      </c>
      <c r="N799" s="13"/>
    </row>
    <row r="800" spans="2:14" ht="15.75">
      <c r="B800" s="278"/>
      <c r="C800" s="318">
        <v>1020</v>
      </c>
      <c r="D800" s="319" t="s">
        <v>207</v>
      </c>
      <c r="E800" s="320">
        <f>F800+G800+H800</f>
        <v>22515</v>
      </c>
      <c r="F800" s="454">
        <v>22515</v>
      </c>
      <c r="G800" s="455"/>
      <c r="H800" s="1428"/>
      <c r="I800" s="454">
        <v>0</v>
      </c>
      <c r="J800" s="455"/>
      <c r="K800" s="1428"/>
      <c r="L800" s="320">
        <f>I800+J800+K800</f>
        <v>0</v>
      </c>
      <c r="M800" s="12">
        <f>(IF($E800&lt;&gt;0,$M$2,IF($L800&lt;&gt;0,$M$2,"")))</f>
        <v>1</v>
      </c>
      <c r="N800" s="13"/>
    </row>
    <row r="801" spans="2:14" ht="15.75">
      <c r="B801" s="292"/>
      <c r="C801" s="324">
        <v>1030</v>
      </c>
      <c r="D801" s="325" t="s">
        <v>208</v>
      </c>
      <c r="E801" s="326">
        <f>F801+G801+H801</f>
        <v>0</v>
      </c>
      <c r="F801" s="449"/>
      <c r="G801" s="450"/>
      <c r="H801" s="1425"/>
      <c r="I801" s="449"/>
      <c r="J801" s="450"/>
      <c r="K801" s="1425"/>
      <c r="L801" s="326">
        <f>I801+J801+K801</f>
        <v>0</v>
      </c>
      <c r="M801" s="12">
        <f>(IF($E801&lt;&gt;0,$M$2,IF($L801&lt;&gt;0,$M$2,"")))</f>
      </c>
      <c r="N801" s="13"/>
    </row>
    <row r="802" spans="2:14" ht="15.75">
      <c r="B802" s="292"/>
      <c r="C802" s="318">
        <v>1051</v>
      </c>
      <c r="D802" s="331" t="s">
        <v>209</v>
      </c>
      <c r="E802" s="320">
        <f>F802+G802+H802</f>
        <v>0</v>
      </c>
      <c r="F802" s="454"/>
      <c r="G802" s="455"/>
      <c r="H802" s="1428"/>
      <c r="I802" s="454"/>
      <c r="J802" s="455"/>
      <c r="K802" s="1428"/>
      <c r="L802" s="320">
        <f>I802+J802+K802</f>
        <v>0</v>
      </c>
      <c r="M802" s="12">
        <f>(IF($E802&lt;&gt;0,$M$2,IF($L802&lt;&gt;0,$M$2,"")))</f>
      </c>
      <c r="N802" s="13"/>
    </row>
    <row r="803" spans="2:14" ht="15.75">
      <c r="B803" s="292"/>
      <c r="C803" s="293">
        <v>1052</v>
      </c>
      <c r="D803" s="294" t="s">
        <v>210</v>
      </c>
      <c r="E803" s="295">
        <f>F803+G803+H803</f>
        <v>0</v>
      </c>
      <c r="F803" s="158"/>
      <c r="G803" s="159"/>
      <c r="H803" s="1420"/>
      <c r="I803" s="158"/>
      <c r="J803" s="159"/>
      <c r="K803" s="1420"/>
      <c r="L803" s="295">
        <f>I803+J803+K803</f>
        <v>0</v>
      </c>
      <c r="M803" s="12">
        <f>(IF($E803&lt;&gt;0,$M$2,IF($L803&lt;&gt;0,$M$2,"")))</f>
      </c>
      <c r="N803" s="13"/>
    </row>
    <row r="804" spans="2:14" ht="15.75">
      <c r="B804" s="292"/>
      <c r="C804" s="324">
        <v>1053</v>
      </c>
      <c r="D804" s="325" t="s">
        <v>874</v>
      </c>
      <c r="E804" s="326">
        <f>F804+G804+H804</f>
        <v>0</v>
      </c>
      <c r="F804" s="449"/>
      <c r="G804" s="450"/>
      <c r="H804" s="1425"/>
      <c r="I804" s="449"/>
      <c r="J804" s="450"/>
      <c r="K804" s="1425"/>
      <c r="L804" s="326">
        <f>I804+J804+K804</f>
        <v>0</v>
      </c>
      <c r="M804" s="12">
        <f>(IF($E804&lt;&gt;0,$M$2,IF($L804&lt;&gt;0,$M$2,"")))</f>
      </c>
      <c r="N804" s="13"/>
    </row>
    <row r="805" spans="2:14" ht="15.75">
      <c r="B805" s="292"/>
      <c r="C805" s="318">
        <v>1062</v>
      </c>
      <c r="D805" s="319" t="s">
        <v>211</v>
      </c>
      <c r="E805" s="320">
        <f>F805+G805+H805</f>
        <v>0</v>
      </c>
      <c r="F805" s="454"/>
      <c r="G805" s="455"/>
      <c r="H805" s="1428"/>
      <c r="I805" s="454"/>
      <c r="J805" s="455"/>
      <c r="K805" s="1428"/>
      <c r="L805" s="320">
        <f>I805+J805+K805</f>
        <v>0</v>
      </c>
      <c r="M805" s="12">
        <f>(IF($E805&lt;&gt;0,$M$2,IF($L805&lt;&gt;0,$M$2,"")))</f>
      </c>
      <c r="N805" s="13"/>
    </row>
    <row r="806" spans="2:14" ht="15.75">
      <c r="B806" s="292"/>
      <c r="C806" s="324">
        <v>1063</v>
      </c>
      <c r="D806" s="332" t="s">
        <v>801</v>
      </c>
      <c r="E806" s="326">
        <f>F806+G806+H806</f>
        <v>0</v>
      </c>
      <c r="F806" s="449"/>
      <c r="G806" s="450"/>
      <c r="H806" s="1425"/>
      <c r="I806" s="449"/>
      <c r="J806" s="450"/>
      <c r="K806" s="1425"/>
      <c r="L806" s="326">
        <f>I806+J806+K806</f>
        <v>0</v>
      </c>
      <c r="M806" s="12">
        <f>(IF($E806&lt;&gt;0,$M$2,IF($L806&lt;&gt;0,$M$2,"")))</f>
      </c>
      <c r="N806" s="13"/>
    </row>
    <row r="807" spans="2:14" ht="15.75">
      <c r="B807" s="292"/>
      <c r="C807" s="333">
        <v>1069</v>
      </c>
      <c r="D807" s="334" t="s">
        <v>212</v>
      </c>
      <c r="E807" s="335">
        <f>F807+G807+H807</f>
        <v>0</v>
      </c>
      <c r="F807" s="600"/>
      <c r="G807" s="601"/>
      <c r="H807" s="1427"/>
      <c r="I807" s="600"/>
      <c r="J807" s="601"/>
      <c r="K807" s="1427"/>
      <c r="L807" s="335">
        <f>I807+J807+K807</f>
        <v>0</v>
      </c>
      <c r="M807" s="12">
        <f>(IF($E807&lt;&gt;0,$M$2,IF($L807&lt;&gt;0,$M$2,"")))</f>
      </c>
      <c r="N807" s="13"/>
    </row>
    <row r="808" spans="2:14" ht="15.75">
      <c r="B808" s="278"/>
      <c r="C808" s="318">
        <v>1091</v>
      </c>
      <c r="D808" s="331" t="s">
        <v>910</v>
      </c>
      <c r="E808" s="320">
        <f>F808+G808+H808</f>
        <v>0</v>
      </c>
      <c r="F808" s="454"/>
      <c r="G808" s="455"/>
      <c r="H808" s="1428"/>
      <c r="I808" s="454"/>
      <c r="J808" s="455"/>
      <c r="K808" s="1428"/>
      <c r="L808" s="320">
        <f>I808+J808+K808</f>
        <v>0</v>
      </c>
      <c r="M808" s="12">
        <f>(IF($E808&lt;&gt;0,$M$2,IF($L808&lt;&gt;0,$M$2,"")))</f>
      </c>
      <c r="N808" s="13"/>
    </row>
    <row r="809" spans="2:14" ht="15.75">
      <c r="B809" s="292"/>
      <c r="C809" s="293">
        <v>1092</v>
      </c>
      <c r="D809" s="294" t="s">
        <v>305</v>
      </c>
      <c r="E809" s="295">
        <f>F809+G809+H809</f>
        <v>0</v>
      </c>
      <c r="F809" s="158"/>
      <c r="G809" s="159"/>
      <c r="H809" s="1420"/>
      <c r="I809" s="158"/>
      <c r="J809" s="159"/>
      <c r="K809" s="1420"/>
      <c r="L809" s="295">
        <f>I809+J809+K809</f>
        <v>0</v>
      </c>
      <c r="M809" s="12">
        <f>(IF($E809&lt;&gt;0,$M$2,IF($L809&lt;&gt;0,$M$2,"")))</f>
      </c>
      <c r="N809" s="13"/>
    </row>
    <row r="810" spans="2:14" ht="15.75">
      <c r="B810" s="292"/>
      <c r="C810" s="285">
        <v>1098</v>
      </c>
      <c r="D810" s="339" t="s">
        <v>213</v>
      </c>
      <c r="E810" s="287">
        <f>F810+G810+H810</f>
        <v>0</v>
      </c>
      <c r="F810" s="173"/>
      <c r="G810" s="174"/>
      <c r="H810" s="1421"/>
      <c r="I810" s="173"/>
      <c r="J810" s="174"/>
      <c r="K810" s="1421"/>
      <c r="L810" s="287">
        <f>I810+J810+K810</f>
        <v>0</v>
      </c>
      <c r="M810" s="12">
        <f>(IF($E810&lt;&gt;0,$M$2,IF($L810&lt;&gt;0,$M$2,"")))</f>
      </c>
      <c r="N810" s="13"/>
    </row>
    <row r="811" spans="2:14" ht="15.75">
      <c r="B811" s="272">
        <v>1900</v>
      </c>
      <c r="C811" s="1806" t="s">
        <v>272</v>
      </c>
      <c r="D811" s="1807"/>
      <c r="E811" s="310">
        <f>SUM(E812:E814)</f>
        <v>0</v>
      </c>
      <c r="F811" s="274">
        <f>SUM(F812:F814)</f>
        <v>0</v>
      </c>
      <c r="G811" s="275">
        <f>SUM(G812:G814)</f>
        <v>0</v>
      </c>
      <c r="H811" s="276">
        <f>SUM(H812:H814)</f>
        <v>0</v>
      </c>
      <c r="I811" s="274">
        <f>SUM(I812:I814)</f>
        <v>0</v>
      </c>
      <c r="J811" s="275">
        <f>SUM(J812:J814)</f>
        <v>0</v>
      </c>
      <c r="K811" s="276">
        <f>SUM(K812:K814)</f>
        <v>0</v>
      </c>
      <c r="L811" s="310">
        <f>SUM(L812:L814)</f>
        <v>0</v>
      </c>
      <c r="M811" s="12">
        <f>(IF($E811&lt;&gt;0,$M$2,IF($L811&lt;&gt;0,$M$2,"")))</f>
      </c>
      <c r="N811" s="13"/>
    </row>
    <row r="812" spans="2:14" ht="15.75">
      <c r="B812" s="292"/>
      <c r="C812" s="279">
        <v>1901</v>
      </c>
      <c r="D812" s="340" t="s">
        <v>911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>(IF($E812&lt;&gt;0,$M$2,IF($L812&lt;&gt;0,$M$2,"")))</f>
      </c>
      <c r="N812" s="13"/>
    </row>
    <row r="813" spans="2:14" ht="15.75">
      <c r="B813" s="341"/>
      <c r="C813" s="293">
        <v>1981</v>
      </c>
      <c r="D813" s="342" t="s">
        <v>912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>(IF($E813&lt;&gt;0,$M$2,IF($L813&lt;&gt;0,$M$2,"")))</f>
      </c>
      <c r="N813" s="13"/>
    </row>
    <row r="814" spans="2:14" ht="15.75">
      <c r="B814" s="292"/>
      <c r="C814" s="285">
        <v>1991</v>
      </c>
      <c r="D814" s="343" t="s">
        <v>913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>(IF($E814&lt;&gt;0,$M$2,IF($L814&lt;&gt;0,$M$2,"")))</f>
      </c>
      <c r="N814" s="13"/>
    </row>
    <row r="815" spans="2:14" ht="15.75">
      <c r="B815" s="272">
        <v>2100</v>
      </c>
      <c r="C815" s="1806" t="s">
        <v>722</v>
      </c>
      <c r="D815" s="1807"/>
      <c r="E815" s="310">
        <f>SUM(E816:E820)</f>
        <v>0</v>
      </c>
      <c r="F815" s="274">
        <f>SUM(F816:F820)</f>
        <v>0</v>
      </c>
      <c r="G815" s="275">
        <f>SUM(G816:G820)</f>
        <v>0</v>
      </c>
      <c r="H815" s="276">
        <f>SUM(H816:H820)</f>
        <v>0</v>
      </c>
      <c r="I815" s="274">
        <f>SUM(I816:I820)</f>
        <v>0</v>
      </c>
      <c r="J815" s="275">
        <f>SUM(J816:J820)</f>
        <v>0</v>
      </c>
      <c r="K815" s="276">
        <f>SUM(K816:K820)</f>
        <v>0</v>
      </c>
      <c r="L815" s="310">
        <f>SUM(L816:L820)</f>
        <v>0</v>
      </c>
      <c r="M815" s="12">
        <f>(IF($E815&lt;&gt;0,$M$2,IF($L815&lt;&gt;0,$M$2,"")))</f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>(IF($E816&lt;&gt;0,$M$2,IF($L816&lt;&gt;0,$M$2,"")))</f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>(IF($E817&lt;&gt;0,$M$2,IF($L817&lt;&gt;0,$M$2,"")))</f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>(IF($E818&lt;&gt;0,$M$2,IF($L818&lt;&gt;0,$M$2,"")))</f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>(IF($E819&lt;&gt;0,$M$2,IF($L819&lt;&gt;0,$M$2,"")))</f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>(IF($E820&lt;&gt;0,$M$2,IF($L820&lt;&gt;0,$M$2,"")))</f>
      </c>
      <c r="N820" s="13"/>
    </row>
    <row r="821" spans="2:14" ht="15.75">
      <c r="B821" s="272">
        <v>2200</v>
      </c>
      <c r="C821" s="1806" t="s">
        <v>219</v>
      </c>
      <c r="D821" s="1807"/>
      <c r="E821" s="310">
        <f>SUM(E822:E823)</f>
        <v>0</v>
      </c>
      <c r="F821" s="274">
        <f>SUM(F822:F823)</f>
        <v>0</v>
      </c>
      <c r="G821" s="275">
        <f>SUM(G822:G823)</f>
        <v>0</v>
      </c>
      <c r="H821" s="276">
        <f>SUM(H822:H823)</f>
        <v>0</v>
      </c>
      <c r="I821" s="274">
        <f>SUM(I822:I823)</f>
        <v>0</v>
      </c>
      <c r="J821" s="275">
        <f>SUM(J822:J823)</f>
        <v>0</v>
      </c>
      <c r="K821" s="276">
        <f>SUM(K822:K823)</f>
        <v>0</v>
      </c>
      <c r="L821" s="310">
        <f>SUM(L822:L823)</f>
        <v>0</v>
      </c>
      <c r="M821" s="12">
        <f>(IF($E821&lt;&gt;0,$M$2,IF($L821&lt;&gt;0,$M$2,"")))</f>
      </c>
      <c r="N821" s="13"/>
    </row>
    <row r="822" spans="2:14" ht="15.75">
      <c r="B822" s="292"/>
      <c r="C822" s="279">
        <v>2221</v>
      </c>
      <c r="D822" s="280" t="s">
        <v>306</v>
      </c>
      <c r="E822" s="281">
        <f>F822+G822+H822</f>
        <v>0</v>
      </c>
      <c r="F822" s="152"/>
      <c r="G822" s="153"/>
      <c r="H822" s="1418"/>
      <c r="I822" s="152"/>
      <c r="J822" s="153"/>
      <c r="K822" s="1418"/>
      <c r="L822" s="281">
        <f>I822+J822+K822</f>
        <v>0</v>
      </c>
      <c r="M822" s="12">
        <f>(IF($E822&lt;&gt;0,$M$2,IF($L822&lt;&gt;0,$M$2,"")))</f>
      </c>
      <c r="N822" s="13"/>
    </row>
    <row r="823" spans="2:14" ht="15.75">
      <c r="B823" s="292"/>
      <c r="C823" s="285">
        <v>2224</v>
      </c>
      <c r="D823" s="286" t="s">
        <v>220</v>
      </c>
      <c r="E823" s="287">
        <f>F823+G823+H823</f>
        <v>0</v>
      </c>
      <c r="F823" s="173"/>
      <c r="G823" s="174"/>
      <c r="H823" s="1421"/>
      <c r="I823" s="173"/>
      <c r="J823" s="174"/>
      <c r="K823" s="1421"/>
      <c r="L823" s="287">
        <f>I823+J823+K823</f>
        <v>0</v>
      </c>
      <c r="M823" s="12">
        <f>(IF($E823&lt;&gt;0,$M$2,IF($L823&lt;&gt;0,$M$2,"")))</f>
      </c>
      <c r="N823" s="13"/>
    </row>
    <row r="824" spans="2:14" ht="15.75">
      <c r="B824" s="272">
        <v>2500</v>
      </c>
      <c r="C824" s="1806" t="s">
        <v>221</v>
      </c>
      <c r="D824" s="1807"/>
      <c r="E824" s="310">
        <f>F824+G824+H824</f>
        <v>0</v>
      </c>
      <c r="F824" s="1422"/>
      <c r="G824" s="1423"/>
      <c r="H824" s="1424"/>
      <c r="I824" s="1422"/>
      <c r="J824" s="1423"/>
      <c r="K824" s="1424"/>
      <c r="L824" s="310">
        <f>I824+J824+K824</f>
        <v>0</v>
      </c>
      <c r="M824" s="12">
        <f>(IF($E824&lt;&gt;0,$M$2,IF($L824&lt;&gt;0,$M$2,"")))</f>
      </c>
      <c r="N824" s="13"/>
    </row>
    <row r="825" spans="2:14" ht="15.75">
      <c r="B825" s="272">
        <v>2600</v>
      </c>
      <c r="C825" s="1808" t="s">
        <v>222</v>
      </c>
      <c r="D825" s="1809"/>
      <c r="E825" s="310">
        <f>F825+G825+H825</f>
        <v>0</v>
      </c>
      <c r="F825" s="1422"/>
      <c r="G825" s="1423"/>
      <c r="H825" s="1424"/>
      <c r="I825" s="1422"/>
      <c r="J825" s="1423"/>
      <c r="K825" s="1424"/>
      <c r="L825" s="310">
        <f>I825+J825+K825</f>
        <v>0</v>
      </c>
      <c r="M825" s="12">
        <f>(IF($E825&lt;&gt;0,$M$2,IF($L825&lt;&gt;0,$M$2,"")))</f>
      </c>
      <c r="N825" s="13"/>
    </row>
    <row r="826" spans="2:14" ht="15.75">
      <c r="B826" s="272">
        <v>2700</v>
      </c>
      <c r="C826" s="1808" t="s">
        <v>223</v>
      </c>
      <c r="D826" s="1809"/>
      <c r="E826" s="310">
        <f>F826+G826+H826</f>
        <v>0</v>
      </c>
      <c r="F826" s="1422"/>
      <c r="G826" s="1423"/>
      <c r="H826" s="1424"/>
      <c r="I826" s="1422"/>
      <c r="J826" s="1423"/>
      <c r="K826" s="1424"/>
      <c r="L826" s="310">
        <f>I826+J826+K826</f>
        <v>0</v>
      </c>
      <c r="M826" s="12">
        <f>(IF($E826&lt;&gt;0,$M$2,IF($L826&lt;&gt;0,$M$2,"")))</f>
      </c>
      <c r="N826" s="13"/>
    </row>
    <row r="827" spans="2:14" ht="15.75">
      <c r="B827" s="272">
        <v>2800</v>
      </c>
      <c r="C827" s="1808" t="s">
        <v>1661</v>
      </c>
      <c r="D827" s="1809"/>
      <c r="E827" s="310">
        <f>F827+G827+H827</f>
        <v>0</v>
      </c>
      <c r="F827" s="1422"/>
      <c r="G827" s="1423"/>
      <c r="H827" s="1424"/>
      <c r="I827" s="1422"/>
      <c r="J827" s="1423"/>
      <c r="K827" s="1424"/>
      <c r="L827" s="310">
        <f>I827+J827+K827</f>
        <v>0</v>
      </c>
      <c r="M827" s="12">
        <f>(IF($E827&lt;&gt;0,$M$2,IF($L827&lt;&gt;0,$M$2,"")))</f>
      </c>
      <c r="N827" s="13"/>
    </row>
    <row r="828" spans="2:14" ht="15.75">
      <c r="B828" s="272">
        <v>2900</v>
      </c>
      <c r="C828" s="1806" t="s">
        <v>224</v>
      </c>
      <c r="D828" s="1807"/>
      <c r="E828" s="310">
        <f>SUM(E829:E836)</f>
        <v>0</v>
      </c>
      <c r="F828" s="274">
        <f>SUM(F829:F836)</f>
        <v>0</v>
      </c>
      <c r="G828" s="274">
        <f>SUM(G829:G836)</f>
        <v>0</v>
      </c>
      <c r="H828" s="274">
        <f>SUM(H829:H836)</f>
        <v>0</v>
      </c>
      <c r="I828" s="274">
        <f>SUM(I829:I836)</f>
        <v>0</v>
      </c>
      <c r="J828" s="274">
        <f>SUM(J829:J836)</f>
        <v>0</v>
      </c>
      <c r="K828" s="274">
        <f>SUM(K829:K836)</f>
        <v>0</v>
      </c>
      <c r="L828" s="274">
        <f>SUM(L829:L836)</f>
        <v>0</v>
      </c>
      <c r="M828" s="12">
        <f>(IF($E828&lt;&gt;0,$M$2,IF($L828&lt;&gt;0,$M$2,"")))</f>
      </c>
      <c r="N828" s="13"/>
    </row>
    <row r="829" spans="2:14" ht="15.75">
      <c r="B829" s="346"/>
      <c r="C829" s="279">
        <v>2910</v>
      </c>
      <c r="D829" s="347" t="s">
        <v>1956</v>
      </c>
      <c r="E829" s="281">
        <f>F829+G829+H829</f>
        <v>0</v>
      </c>
      <c r="F829" s="152"/>
      <c r="G829" s="153"/>
      <c r="H829" s="1418"/>
      <c r="I829" s="152"/>
      <c r="J829" s="153"/>
      <c r="K829" s="1418"/>
      <c r="L829" s="281">
        <f>I829+J829+K829</f>
        <v>0</v>
      </c>
      <c r="M829" s="12">
        <f>(IF($E829&lt;&gt;0,$M$2,IF($L829&lt;&gt;0,$M$2,"")))</f>
      </c>
      <c r="N829" s="13"/>
    </row>
    <row r="830" spans="2:14" ht="15.75">
      <c r="B830" s="346"/>
      <c r="C830" s="279">
        <v>2920</v>
      </c>
      <c r="D830" s="347" t="s">
        <v>225</v>
      </c>
      <c r="E830" s="281">
        <f>F830+G830+H830</f>
        <v>0</v>
      </c>
      <c r="F830" s="152"/>
      <c r="G830" s="153"/>
      <c r="H830" s="1418"/>
      <c r="I830" s="152"/>
      <c r="J830" s="153"/>
      <c r="K830" s="1418"/>
      <c r="L830" s="281">
        <f>I830+J830+K830</f>
        <v>0</v>
      </c>
      <c r="M830" s="12">
        <f>(IF($E830&lt;&gt;0,$M$2,IF($L830&lt;&gt;0,$M$2,"")))</f>
      </c>
      <c r="N830" s="13"/>
    </row>
    <row r="831" spans="2:14" ht="15.75">
      <c r="B831" s="346"/>
      <c r="C831" s="324">
        <v>2969</v>
      </c>
      <c r="D831" s="348" t="s">
        <v>226</v>
      </c>
      <c r="E831" s="326">
        <f>F831+G831+H831</f>
        <v>0</v>
      </c>
      <c r="F831" s="449"/>
      <c r="G831" s="450"/>
      <c r="H831" s="1425"/>
      <c r="I831" s="449"/>
      <c r="J831" s="450"/>
      <c r="K831" s="1425"/>
      <c r="L831" s="326">
        <f>I831+J831+K831</f>
        <v>0</v>
      </c>
      <c r="M831" s="12">
        <f>(IF($E831&lt;&gt;0,$M$2,IF($L831&lt;&gt;0,$M$2,"")))</f>
      </c>
      <c r="N831" s="13"/>
    </row>
    <row r="832" spans="2:14" ht="15.75">
      <c r="B832" s="346"/>
      <c r="C832" s="349">
        <v>2970</v>
      </c>
      <c r="D832" s="350" t="s">
        <v>227</v>
      </c>
      <c r="E832" s="351">
        <f>F832+G832+H832</f>
        <v>0</v>
      </c>
      <c r="F832" s="636"/>
      <c r="G832" s="637"/>
      <c r="H832" s="1426"/>
      <c r="I832" s="636"/>
      <c r="J832" s="637"/>
      <c r="K832" s="1426"/>
      <c r="L832" s="351">
        <f>I832+J832+K832</f>
        <v>0</v>
      </c>
      <c r="M832" s="12">
        <f>(IF($E832&lt;&gt;0,$M$2,IF($L832&lt;&gt;0,$M$2,"")))</f>
      </c>
      <c r="N832" s="13"/>
    </row>
    <row r="833" spans="2:14" ht="15.75">
      <c r="B833" s="346"/>
      <c r="C833" s="333">
        <v>2989</v>
      </c>
      <c r="D833" s="355" t="s">
        <v>228</v>
      </c>
      <c r="E833" s="335">
        <f>F833+G833+H833</f>
        <v>0</v>
      </c>
      <c r="F833" s="600"/>
      <c r="G833" s="601"/>
      <c r="H833" s="1427"/>
      <c r="I833" s="600"/>
      <c r="J833" s="601"/>
      <c r="K833" s="1427"/>
      <c r="L833" s="335">
        <f>I833+J833+K833</f>
        <v>0</v>
      </c>
      <c r="M833" s="12">
        <f>(IF($E833&lt;&gt;0,$M$2,IF($L833&lt;&gt;0,$M$2,"")))</f>
      </c>
      <c r="N833" s="13"/>
    </row>
    <row r="834" spans="2:14" ht="15.75">
      <c r="B834" s="292"/>
      <c r="C834" s="318">
        <v>2990</v>
      </c>
      <c r="D834" s="356" t="s">
        <v>1975</v>
      </c>
      <c r="E834" s="320">
        <f>F834+G834+H834</f>
        <v>0</v>
      </c>
      <c r="F834" s="454"/>
      <c r="G834" s="455"/>
      <c r="H834" s="1428"/>
      <c r="I834" s="454"/>
      <c r="J834" s="455"/>
      <c r="K834" s="1428"/>
      <c r="L834" s="320">
        <f>I834+J834+K834</f>
        <v>0</v>
      </c>
      <c r="M834" s="12">
        <f>(IF($E834&lt;&gt;0,$M$2,IF($L834&lt;&gt;0,$M$2,"")))</f>
      </c>
      <c r="N834" s="13"/>
    </row>
    <row r="835" spans="2:14" ht="15.75">
      <c r="B835" s="292"/>
      <c r="C835" s="318">
        <v>2991</v>
      </c>
      <c r="D835" s="356" t="s">
        <v>229</v>
      </c>
      <c r="E835" s="320">
        <f>F835+G835+H835</f>
        <v>0</v>
      </c>
      <c r="F835" s="454"/>
      <c r="G835" s="455"/>
      <c r="H835" s="1428"/>
      <c r="I835" s="454"/>
      <c r="J835" s="455"/>
      <c r="K835" s="1428"/>
      <c r="L835" s="320">
        <f>I835+J835+K835</f>
        <v>0</v>
      </c>
      <c r="M835" s="12">
        <f>(IF($E835&lt;&gt;0,$M$2,IF($L835&lt;&gt;0,$M$2,"")))</f>
      </c>
      <c r="N835" s="13"/>
    </row>
    <row r="836" spans="2:14" ht="15.75">
      <c r="B836" s="292"/>
      <c r="C836" s="285">
        <v>2992</v>
      </c>
      <c r="D836" s="357" t="s">
        <v>230</v>
      </c>
      <c r="E836" s="287">
        <f>F836+G836+H836</f>
        <v>0</v>
      </c>
      <c r="F836" s="173"/>
      <c r="G836" s="174"/>
      <c r="H836" s="1421"/>
      <c r="I836" s="173"/>
      <c r="J836" s="174"/>
      <c r="K836" s="1421"/>
      <c r="L836" s="287">
        <f>I836+J836+K836</f>
        <v>0</v>
      </c>
      <c r="M836" s="12">
        <f>(IF($E836&lt;&gt;0,$M$2,IF($L836&lt;&gt;0,$M$2,"")))</f>
      </c>
      <c r="N836" s="13"/>
    </row>
    <row r="837" spans="2:14" ht="15.75">
      <c r="B837" s="272">
        <v>3300</v>
      </c>
      <c r="C837" s="358" t="s">
        <v>2006</v>
      </c>
      <c r="D837" s="1481"/>
      <c r="E837" s="310">
        <f>SUM(E838:E842)</f>
        <v>0</v>
      </c>
      <c r="F837" s="274">
        <f>SUM(F838:F842)</f>
        <v>0</v>
      </c>
      <c r="G837" s="275">
        <f>SUM(G838:G842)</f>
        <v>0</v>
      </c>
      <c r="H837" s="276">
        <f>SUM(H838:H842)</f>
        <v>0</v>
      </c>
      <c r="I837" s="274">
        <f>SUM(I838:I842)</f>
        <v>0</v>
      </c>
      <c r="J837" s="275">
        <f>SUM(J838:J842)</f>
        <v>0</v>
      </c>
      <c r="K837" s="276">
        <f>SUM(K838:K842)</f>
        <v>0</v>
      </c>
      <c r="L837" s="310">
        <f>SUM(L838:L842)</f>
        <v>0</v>
      </c>
      <c r="M837" s="12">
        <f>(IF($E837&lt;&gt;0,$M$2,IF($L837&lt;&gt;0,$M$2,"")))</f>
      </c>
      <c r="N837" s="13"/>
    </row>
    <row r="838" spans="2:14" ht="15.75">
      <c r="B838" s="291"/>
      <c r="C838" s="279">
        <v>3301</v>
      </c>
      <c r="D838" s="359" t="s">
        <v>231</v>
      </c>
      <c r="E838" s="281">
        <f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>I838+J838+K838</f>
        <v>0</v>
      </c>
      <c r="M838" s="12">
        <f>(IF($E838&lt;&gt;0,$M$2,IF($L838&lt;&gt;0,$M$2,"")))</f>
      </c>
      <c r="N838" s="13"/>
    </row>
    <row r="839" spans="2:14" ht="15.75">
      <c r="B839" s="291"/>
      <c r="C839" s="293">
        <v>3302</v>
      </c>
      <c r="D839" s="360" t="s">
        <v>715</v>
      </c>
      <c r="E839" s="295">
        <f>F839+G839+H839</f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>I839+J839+K839</f>
        <v>0</v>
      </c>
      <c r="M839" s="12">
        <f>(IF($E839&lt;&gt;0,$M$2,IF($L839&lt;&gt;0,$M$2,"")))</f>
      </c>
      <c r="N839" s="13"/>
    </row>
    <row r="840" spans="2:14" ht="15.75">
      <c r="B840" s="291"/>
      <c r="C840" s="293">
        <v>3303</v>
      </c>
      <c r="D840" s="360" t="s">
        <v>232</v>
      </c>
      <c r="E840" s="295">
        <f>F840+G840+H840</f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>I840+J840+K840</f>
        <v>0</v>
      </c>
      <c r="M840" s="12">
        <f>(IF($E840&lt;&gt;0,$M$2,IF($L840&lt;&gt;0,$M$2,"")))</f>
      </c>
      <c r="N840" s="13"/>
    </row>
    <row r="841" spans="2:14" ht="15.75">
      <c r="B841" s="291"/>
      <c r="C841" s="293">
        <v>3304</v>
      </c>
      <c r="D841" s="360" t="s">
        <v>233</v>
      </c>
      <c r="E841" s="295">
        <f>F841+G841+H841</f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>I841+J841+K841</f>
        <v>0</v>
      </c>
      <c r="M841" s="12">
        <f>(IF($E841&lt;&gt;0,$M$2,IF($L841&lt;&gt;0,$M$2,"")))</f>
      </c>
      <c r="N841" s="13"/>
    </row>
    <row r="842" spans="2:14" ht="15.75">
      <c r="B842" s="291"/>
      <c r="C842" s="285">
        <v>3306</v>
      </c>
      <c r="D842" s="361" t="s">
        <v>1658</v>
      </c>
      <c r="E842" s="287">
        <f>F842+G842+H842</f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>I842+J842+K842</f>
        <v>0</v>
      </c>
      <c r="M842" s="12">
        <f>(IF($E842&lt;&gt;0,$M$2,IF($L842&lt;&gt;0,$M$2,"")))</f>
      </c>
      <c r="N842" s="13"/>
    </row>
    <row r="843" spans="2:14" ht="15.75">
      <c r="B843" s="272">
        <v>3900</v>
      </c>
      <c r="C843" s="1806" t="s">
        <v>234</v>
      </c>
      <c r="D843" s="1807"/>
      <c r="E843" s="310">
        <f>F843+G843+H843</f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>I843+J843+K843</f>
        <v>0</v>
      </c>
      <c r="M843" s="12">
        <f>(IF($E843&lt;&gt;0,$M$2,IF($L843&lt;&gt;0,$M$2,"")))</f>
      </c>
      <c r="N843" s="13"/>
    </row>
    <row r="844" spans="2:14" ht="15.75">
      <c r="B844" s="272">
        <v>4000</v>
      </c>
      <c r="C844" s="1806" t="s">
        <v>235</v>
      </c>
      <c r="D844" s="1807"/>
      <c r="E844" s="310">
        <f>F844+G844+H844</f>
        <v>0</v>
      </c>
      <c r="F844" s="1422"/>
      <c r="G844" s="1423"/>
      <c r="H844" s="1424"/>
      <c r="I844" s="1422"/>
      <c r="J844" s="1423"/>
      <c r="K844" s="1424"/>
      <c r="L844" s="310">
        <f>I844+J844+K844</f>
        <v>0</v>
      </c>
      <c r="M844" s="12">
        <f>(IF($E844&lt;&gt;0,$M$2,IF($L844&lt;&gt;0,$M$2,"")))</f>
      </c>
      <c r="N844" s="13"/>
    </row>
    <row r="845" spans="2:14" ht="15.75">
      <c r="B845" s="272">
        <v>4100</v>
      </c>
      <c r="C845" s="1806" t="s">
        <v>236</v>
      </c>
      <c r="D845" s="1807"/>
      <c r="E845" s="310">
        <f>F845+G845+H845</f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>I845+J845+K845</f>
        <v>0</v>
      </c>
      <c r="M845" s="12">
        <f>(IF($E845&lt;&gt;0,$M$2,IF($L845&lt;&gt;0,$M$2,"")))</f>
      </c>
      <c r="N845" s="13"/>
    </row>
    <row r="846" spans="2:14" ht="15.75">
      <c r="B846" s="272">
        <v>4200</v>
      </c>
      <c r="C846" s="1806" t="s">
        <v>237</v>
      </c>
      <c r="D846" s="1807"/>
      <c r="E846" s="310">
        <f>SUM(E847:E852)</f>
        <v>0</v>
      </c>
      <c r="F846" s="274">
        <f>SUM(F847:F852)</f>
        <v>0</v>
      </c>
      <c r="G846" s="275">
        <f>SUM(G847:G852)</f>
        <v>0</v>
      </c>
      <c r="H846" s="276">
        <f>SUM(H847:H852)</f>
        <v>0</v>
      </c>
      <c r="I846" s="274">
        <f>SUM(I847:I852)</f>
        <v>0</v>
      </c>
      <c r="J846" s="275">
        <f>SUM(J847:J852)</f>
        <v>0</v>
      </c>
      <c r="K846" s="276">
        <f>SUM(K847:K852)</f>
        <v>0</v>
      </c>
      <c r="L846" s="310">
        <f>SUM(L847:L852)</f>
        <v>0</v>
      </c>
      <c r="M846" s="12">
        <f>(IF($E846&lt;&gt;0,$M$2,IF($L846&lt;&gt;0,$M$2,"")))</f>
      </c>
      <c r="N846" s="13"/>
    </row>
    <row r="847" spans="2:14" ht="15.75">
      <c r="B847" s="362"/>
      <c r="C847" s="279">
        <v>4201</v>
      </c>
      <c r="D847" s="280" t="s">
        <v>238</v>
      </c>
      <c r="E847" s="281">
        <f>F847+G847+H847</f>
        <v>0</v>
      </c>
      <c r="F847" s="152"/>
      <c r="G847" s="153"/>
      <c r="H847" s="1418"/>
      <c r="I847" s="152"/>
      <c r="J847" s="153"/>
      <c r="K847" s="1418"/>
      <c r="L847" s="281">
        <f>I847+J847+K847</f>
        <v>0</v>
      </c>
      <c r="M847" s="12">
        <f>(IF($E847&lt;&gt;0,$M$2,IF($L847&lt;&gt;0,$M$2,"")))</f>
      </c>
      <c r="N847" s="13"/>
    </row>
    <row r="848" spans="2:14" ht="15.75">
      <c r="B848" s="362"/>
      <c r="C848" s="293">
        <v>4202</v>
      </c>
      <c r="D848" s="363" t="s">
        <v>239</v>
      </c>
      <c r="E848" s="295">
        <f>F848+G848+H848</f>
        <v>0</v>
      </c>
      <c r="F848" s="158"/>
      <c r="G848" s="159"/>
      <c r="H848" s="1420"/>
      <c r="I848" s="158"/>
      <c r="J848" s="159"/>
      <c r="K848" s="1420"/>
      <c r="L848" s="295">
        <f>I848+J848+K848</f>
        <v>0</v>
      </c>
      <c r="M848" s="12">
        <f>(IF($E848&lt;&gt;0,$M$2,IF($L848&lt;&gt;0,$M$2,"")))</f>
      </c>
      <c r="N848" s="13"/>
    </row>
    <row r="849" spans="2:14" ht="15.75">
      <c r="B849" s="362"/>
      <c r="C849" s="293">
        <v>4214</v>
      </c>
      <c r="D849" s="363" t="s">
        <v>240</v>
      </c>
      <c r="E849" s="295">
        <f>F849+G849+H849</f>
        <v>0</v>
      </c>
      <c r="F849" s="158"/>
      <c r="G849" s="159"/>
      <c r="H849" s="1420"/>
      <c r="I849" s="158"/>
      <c r="J849" s="159"/>
      <c r="K849" s="1420"/>
      <c r="L849" s="295">
        <f>I849+J849+K849</f>
        <v>0</v>
      </c>
      <c r="M849" s="12">
        <f>(IF($E849&lt;&gt;0,$M$2,IF($L849&lt;&gt;0,$M$2,"")))</f>
      </c>
      <c r="N849" s="13"/>
    </row>
    <row r="850" spans="2:14" ht="15.75">
      <c r="B850" s="362"/>
      <c r="C850" s="293">
        <v>4217</v>
      </c>
      <c r="D850" s="363" t="s">
        <v>241</v>
      </c>
      <c r="E850" s="295">
        <f>F850+G850+H850</f>
        <v>0</v>
      </c>
      <c r="F850" s="158"/>
      <c r="G850" s="159"/>
      <c r="H850" s="1420"/>
      <c r="I850" s="158"/>
      <c r="J850" s="159"/>
      <c r="K850" s="1420"/>
      <c r="L850" s="295">
        <f>I850+J850+K850</f>
        <v>0</v>
      </c>
      <c r="M850" s="12">
        <f>(IF($E850&lt;&gt;0,$M$2,IF($L850&lt;&gt;0,$M$2,"")))</f>
      </c>
      <c r="N850" s="13"/>
    </row>
    <row r="851" spans="2:14" ht="15.75">
      <c r="B851" s="362"/>
      <c r="C851" s="293">
        <v>4218</v>
      </c>
      <c r="D851" s="294" t="s">
        <v>242</v>
      </c>
      <c r="E851" s="295">
        <f>F851+G851+H851</f>
        <v>0</v>
      </c>
      <c r="F851" s="158"/>
      <c r="G851" s="159"/>
      <c r="H851" s="1420"/>
      <c r="I851" s="158"/>
      <c r="J851" s="159"/>
      <c r="K851" s="1420"/>
      <c r="L851" s="295">
        <f>I851+J851+K851</f>
        <v>0</v>
      </c>
      <c r="M851" s="12">
        <f>(IF($E851&lt;&gt;0,$M$2,IF($L851&lt;&gt;0,$M$2,"")))</f>
      </c>
      <c r="N851" s="13"/>
    </row>
    <row r="852" spans="2:14" ht="15.75">
      <c r="B852" s="362"/>
      <c r="C852" s="285">
        <v>4219</v>
      </c>
      <c r="D852" s="343" t="s">
        <v>243</v>
      </c>
      <c r="E852" s="287">
        <f>F852+G852+H852</f>
        <v>0</v>
      </c>
      <c r="F852" s="173"/>
      <c r="G852" s="174"/>
      <c r="H852" s="1421"/>
      <c r="I852" s="173"/>
      <c r="J852" s="174"/>
      <c r="K852" s="1421"/>
      <c r="L852" s="287">
        <f>I852+J852+K852</f>
        <v>0</v>
      </c>
      <c r="M852" s="12">
        <f>(IF($E852&lt;&gt;0,$M$2,IF($L852&lt;&gt;0,$M$2,"")))</f>
      </c>
      <c r="N852" s="13"/>
    </row>
    <row r="853" spans="2:14" ht="15.75">
      <c r="B853" s="272">
        <v>4300</v>
      </c>
      <c r="C853" s="1806" t="s">
        <v>1662</v>
      </c>
      <c r="D853" s="1807"/>
      <c r="E853" s="310">
        <f>SUM(E854:E856)</f>
        <v>0</v>
      </c>
      <c r="F853" s="274">
        <f>SUM(F854:F856)</f>
        <v>0</v>
      </c>
      <c r="G853" s="275">
        <f>SUM(G854:G856)</f>
        <v>0</v>
      </c>
      <c r="H853" s="276">
        <f>SUM(H854:H856)</f>
        <v>0</v>
      </c>
      <c r="I853" s="274">
        <f>SUM(I854:I856)</f>
        <v>0</v>
      </c>
      <c r="J853" s="275">
        <f>SUM(J854:J856)</f>
        <v>0</v>
      </c>
      <c r="K853" s="276">
        <f>SUM(K854:K856)</f>
        <v>0</v>
      </c>
      <c r="L853" s="310">
        <f>SUM(L854:L856)</f>
        <v>0</v>
      </c>
      <c r="M853" s="12">
        <f>(IF($E853&lt;&gt;0,$M$2,IF($L853&lt;&gt;0,$M$2,"")))</f>
      </c>
      <c r="N853" s="13"/>
    </row>
    <row r="854" spans="2:14" ht="15.75">
      <c r="B854" s="362"/>
      <c r="C854" s="279">
        <v>4301</v>
      </c>
      <c r="D854" s="311" t="s">
        <v>244</v>
      </c>
      <c r="E854" s="281">
        <f>F854+G854+H854</f>
        <v>0</v>
      </c>
      <c r="F854" s="152"/>
      <c r="G854" s="153"/>
      <c r="H854" s="1418"/>
      <c r="I854" s="152"/>
      <c r="J854" s="153"/>
      <c r="K854" s="1418"/>
      <c r="L854" s="281">
        <f>I854+J854+K854</f>
        <v>0</v>
      </c>
      <c r="M854" s="12">
        <f>(IF($E854&lt;&gt;0,$M$2,IF($L854&lt;&gt;0,$M$2,"")))</f>
      </c>
      <c r="N854" s="13"/>
    </row>
    <row r="855" spans="2:14" ht="15.75">
      <c r="B855" s="362"/>
      <c r="C855" s="293">
        <v>4302</v>
      </c>
      <c r="D855" s="363" t="s">
        <v>245</v>
      </c>
      <c r="E855" s="295">
        <f>F855+G855+H855</f>
        <v>0</v>
      </c>
      <c r="F855" s="158"/>
      <c r="G855" s="159"/>
      <c r="H855" s="1420"/>
      <c r="I855" s="158"/>
      <c r="J855" s="159"/>
      <c r="K855" s="1420"/>
      <c r="L855" s="295">
        <f>I855+J855+K855</f>
        <v>0</v>
      </c>
      <c r="M855" s="12">
        <f>(IF($E855&lt;&gt;0,$M$2,IF($L855&lt;&gt;0,$M$2,"")))</f>
      </c>
      <c r="N855" s="13"/>
    </row>
    <row r="856" spans="2:14" ht="15.75">
      <c r="B856" s="362"/>
      <c r="C856" s="285">
        <v>4309</v>
      </c>
      <c r="D856" s="301" t="s">
        <v>246</v>
      </c>
      <c r="E856" s="287">
        <f>F856+G856+H856</f>
        <v>0</v>
      </c>
      <c r="F856" s="173"/>
      <c r="G856" s="174"/>
      <c r="H856" s="1421"/>
      <c r="I856" s="173"/>
      <c r="J856" s="174"/>
      <c r="K856" s="1421"/>
      <c r="L856" s="287">
        <f>I856+J856+K856</f>
        <v>0</v>
      </c>
      <c r="M856" s="12">
        <f>(IF($E856&lt;&gt;0,$M$2,IF($L856&lt;&gt;0,$M$2,"")))</f>
      </c>
      <c r="N856" s="13"/>
    </row>
    <row r="857" spans="2:14" ht="15.75">
      <c r="B857" s="272">
        <v>4400</v>
      </c>
      <c r="C857" s="1806" t="s">
        <v>1659</v>
      </c>
      <c r="D857" s="1807"/>
      <c r="E857" s="310">
        <f>F857+G857+H857</f>
        <v>0</v>
      </c>
      <c r="F857" s="1422"/>
      <c r="G857" s="1423"/>
      <c r="H857" s="1424"/>
      <c r="I857" s="1422"/>
      <c r="J857" s="1423"/>
      <c r="K857" s="1424"/>
      <c r="L857" s="310">
        <f>I857+J857+K857</f>
        <v>0</v>
      </c>
      <c r="M857" s="12">
        <f>(IF($E857&lt;&gt;0,$M$2,IF($L857&lt;&gt;0,$M$2,"")))</f>
      </c>
      <c r="N857" s="13"/>
    </row>
    <row r="858" spans="2:14" ht="15.75">
      <c r="B858" s="272">
        <v>4500</v>
      </c>
      <c r="C858" s="1806" t="s">
        <v>1660</v>
      </c>
      <c r="D858" s="1807"/>
      <c r="E858" s="310">
        <f>F858+G858+H858</f>
        <v>0</v>
      </c>
      <c r="F858" s="1422"/>
      <c r="G858" s="1423"/>
      <c r="H858" s="1424"/>
      <c r="I858" s="1422"/>
      <c r="J858" s="1423"/>
      <c r="K858" s="1424"/>
      <c r="L858" s="310">
        <f>I858+J858+K858</f>
        <v>0</v>
      </c>
      <c r="M858" s="12">
        <f>(IF($E858&lt;&gt;0,$M$2,IF($L858&lt;&gt;0,$M$2,"")))</f>
      </c>
      <c r="N858" s="13"/>
    </row>
    <row r="859" spans="2:14" ht="15.75">
      <c r="B859" s="272">
        <v>4600</v>
      </c>
      <c r="C859" s="1808" t="s">
        <v>247</v>
      </c>
      <c r="D859" s="1809"/>
      <c r="E859" s="310">
        <f>F859+G859+H859</f>
        <v>0</v>
      </c>
      <c r="F859" s="1422"/>
      <c r="G859" s="1423"/>
      <c r="H859" s="1424"/>
      <c r="I859" s="1422"/>
      <c r="J859" s="1423"/>
      <c r="K859" s="1424"/>
      <c r="L859" s="310">
        <f>I859+J859+K859</f>
        <v>0</v>
      </c>
      <c r="M859" s="12">
        <f>(IF($E859&lt;&gt;0,$M$2,IF($L859&lt;&gt;0,$M$2,"")))</f>
      </c>
      <c r="N859" s="13"/>
    </row>
    <row r="860" spans="2:14" ht="15.75">
      <c r="B860" s="272">
        <v>4900</v>
      </c>
      <c r="C860" s="1806" t="s">
        <v>273</v>
      </c>
      <c r="D860" s="1807"/>
      <c r="E860" s="310">
        <f>+E861+E862</f>
        <v>0</v>
      </c>
      <c r="F860" s="274">
        <f>+F861+F862</f>
        <v>0</v>
      </c>
      <c r="G860" s="275">
        <f>+G861+G862</f>
        <v>0</v>
      </c>
      <c r="H860" s="276">
        <f>+H861+H862</f>
        <v>0</v>
      </c>
      <c r="I860" s="274">
        <f>+I861+I862</f>
        <v>0</v>
      </c>
      <c r="J860" s="275">
        <f>+J861+J862</f>
        <v>0</v>
      </c>
      <c r="K860" s="276">
        <f>+K861+K862</f>
        <v>0</v>
      </c>
      <c r="L860" s="310">
        <f>+L861+L862</f>
        <v>0</v>
      </c>
      <c r="M860" s="12">
        <f>(IF($E860&lt;&gt;0,$M$2,IF($L860&lt;&gt;0,$M$2,"")))</f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>(IF($E861&lt;&gt;0,$M$2,IF($L861&lt;&gt;0,$M$2,"")))</f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>(IF($E862&lt;&gt;0,$M$2,IF($L862&lt;&gt;0,$M$2,"")))</f>
      </c>
      <c r="N862" s="13"/>
    </row>
    <row r="863" spans="2:14" ht="15.75">
      <c r="B863" s="365">
        <v>5100</v>
      </c>
      <c r="C863" s="1804" t="s">
        <v>248</v>
      </c>
      <c r="D863" s="1805"/>
      <c r="E863" s="310">
        <f>F863+G863+H863</f>
        <v>1086775</v>
      </c>
      <c r="F863" s="1422">
        <v>1086775</v>
      </c>
      <c r="G863" s="1423"/>
      <c r="H863" s="1424"/>
      <c r="I863" s="1422"/>
      <c r="J863" s="1423"/>
      <c r="K863" s="1424"/>
      <c r="L863" s="310">
        <f>I863+J863+K863</f>
        <v>0</v>
      </c>
      <c r="M863" s="12">
        <f>(IF($E863&lt;&gt;0,$M$2,IF($L863&lt;&gt;0,$M$2,"")))</f>
        <v>1</v>
      </c>
      <c r="N863" s="13"/>
    </row>
    <row r="864" spans="2:14" ht="15.75">
      <c r="B864" s="365">
        <v>5200</v>
      </c>
      <c r="C864" s="1804" t="s">
        <v>249</v>
      </c>
      <c r="D864" s="1805"/>
      <c r="E864" s="310">
        <f>SUM(E865:E871)</f>
        <v>115162</v>
      </c>
      <c r="F864" s="274">
        <f>SUM(F865:F871)</f>
        <v>115162</v>
      </c>
      <c r="G864" s="275">
        <f>SUM(G865:G871)</f>
        <v>0</v>
      </c>
      <c r="H864" s="276">
        <f>SUM(H865:H871)</f>
        <v>0</v>
      </c>
      <c r="I864" s="274">
        <f>SUM(I865:I871)</f>
        <v>0</v>
      </c>
      <c r="J864" s="275">
        <f>SUM(J865:J871)</f>
        <v>0</v>
      </c>
      <c r="K864" s="276">
        <f>SUM(K865:K871)</f>
        <v>0</v>
      </c>
      <c r="L864" s="310">
        <f>SUM(L865:L871)</f>
        <v>0</v>
      </c>
      <c r="M864" s="12">
        <f>(IF($E864&lt;&gt;0,$M$2,IF($L864&lt;&gt;0,$M$2,"")))</f>
        <v>1</v>
      </c>
      <c r="N864" s="13"/>
    </row>
    <row r="865" spans="2:14" ht="15.75">
      <c r="B865" s="366"/>
      <c r="C865" s="367">
        <v>5201</v>
      </c>
      <c r="D865" s="368" t="s">
        <v>250</v>
      </c>
      <c r="E865" s="281">
        <f>F865+G865+H865</f>
        <v>0</v>
      </c>
      <c r="F865" s="152"/>
      <c r="G865" s="153"/>
      <c r="H865" s="1418"/>
      <c r="I865" s="152"/>
      <c r="J865" s="153"/>
      <c r="K865" s="1418"/>
      <c r="L865" s="281">
        <f>I865+J865+K865</f>
        <v>0</v>
      </c>
      <c r="M865" s="12">
        <f>(IF($E865&lt;&gt;0,$M$2,IF($L865&lt;&gt;0,$M$2,"")))</f>
      </c>
      <c r="N865" s="13"/>
    </row>
    <row r="866" spans="2:14" ht="15.75">
      <c r="B866" s="366"/>
      <c r="C866" s="369">
        <v>5202</v>
      </c>
      <c r="D866" s="370" t="s">
        <v>251</v>
      </c>
      <c r="E866" s="295">
        <f>F866+G866+H866</f>
        <v>0</v>
      </c>
      <c r="F866" s="158"/>
      <c r="G866" s="159"/>
      <c r="H866" s="1420"/>
      <c r="I866" s="158"/>
      <c r="J866" s="159"/>
      <c r="K866" s="1420"/>
      <c r="L866" s="295">
        <f>I866+J866+K866</f>
        <v>0</v>
      </c>
      <c r="M866" s="12">
        <f>(IF($E866&lt;&gt;0,$M$2,IF($L866&lt;&gt;0,$M$2,"")))</f>
      </c>
      <c r="N866" s="13"/>
    </row>
    <row r="867" spans="2:14" ht="15.75">
      <c r="B867" s="366"/>
      <c r="C867" s="369">
        <v>5203</v>
      </c>
      <c r="D867" s="370" t="s">
        <v>618</v>
      </c>
      <c r="E867" s="295">
        <f>F867+G867+H867</f>
        <v>0</v>
      </c>
      <c r="F867" s="158"/>
      <c r="G867" s="159"/>
      <c r="H867" s="1420"/>
      <c r="I867" s="158"/>
      <c r="J867" s="159"/>
      <c r="K867" s="1420"/>
      <c r="L867" s="295">
        <f>I867+J867+K867</f>
        <v>0</v>
      </c>
      <c r="M867" s="12">
        <f>(IF($E867&lt;&gt;0,$M$2,IF($L867&lt;&gt;0,$M$2,"")))</f>
      </c>
      <c r="N867" s="13"/>
    </row>
    <row r="868" spans="2:14" ht="15.75">
      <c r="B868" s="366"/>
      <c r="C868" s="369">
        <v>5204</v>
      </c>
      <c r="D868" s="370" t="s">
        <v>619</v>
      </c>
      <c r="E868" s="295">
        <f>F868+G868+H868</f>
        <v>0</v>
      </c>
      <c r="F868" s="158"/>
      <c r="G868" s="159"/>
      <c r="H868" s="1420"/>
      <c r="I868" s="158"/>
      <c r="J868" s="159"/>
      <c r="K868" s="1420"/>
      <c r="L868" s="295">
        <f>I868+J868+K868</f>
        <v>0</v>
      </c>
      <c r="M868" s="12">
        <f>(IF($E868&lt;&gt;0,$M$2,IF($L868&lt;&gt;0,$M$2,"")))</f>
      </c>
      <c r="N868" s="13"/>
    </row>
    <row r="869" spans="2:14" ht="15.75">
      <c r="B869" s="366"/>
      <c r="C869" s="369">
        <v>5205</v>
      </c>
      <c r="D869" s="370" t="s">
        <v>620</v>
      </c>
      <c r="E869" s="295">
        <f>F869+G869+H869</f>
        <v>0</v>
      </c>
      <c r="F869" s="158"/>
      <c r="G869" s="159"/>
      <c r="H869" s="1420"/>
      <c r="I869" s="158"/>
      <c r="J869" s="159"/>
      <c r="K869" s="1420"/>
      <c r="L869" s="295">
        <f>I869+J869+K869</f>
        <v>0</v>
      </c>
      <c r="M869" s="12">
        <f>(IF($E869&lt;&gt;0,$M$2,IF($L869&lt;&gt;0,$M$2,"")))</f>
      </c>
      <c r="N869" s="13"/>
    </row>
    <row r="870" spans="2:14" ht="15.75">
      <c r="B870" s="366"/>
      <c r="C870" s="369">
        <v>5206</v>
      </c>
      <c r="D870" s="370" t="s">
        <v>621</v>
      </c>
      <c r="E870" s="295">
        <f>F870+G870+H870</f>
        <v>115162</v>
      </c>
      <c r="F870" s="158">
        <v>115162</v>
      </c>
      <c r="G870" s="159"/>
      <c r="H870" s="1420"/>
      <c r="I870" s="158">
        <v>0</v>
      </c>
      <c r="J870" s="159"/>
      <c r="K870" s="1420"/>
      <c r="L870" s="295">
        <f>I870+J870+K870</f>
        <v>0</v>
      </c>
      <c r="M870" s="12">
        <f>(IF($E870&lt;&gt;0,$M$2,IF($L870&lt;&gt;0,$M$2,"")))</f>
        <v>1</v>
      </c>
      <c r="N870" s="13"/>
    </row>
    <row r="871" spans="2:14" ht="15.75">
      <c r="B871" s="366"/>
      <c r="C871" s="371">
        <v>5219</v>
      </c>
      <c r="D871" s="372" t="s">
        <v>622</v>
      </c>
      <c r="E871" s="287">
        <f>F871+G871+H871</f>
        <v>0</v>
      </c>
      <c r="F871" s="173"/>
      <c r="G871" s="174"/>
      <c r="H871" s="1421"/>
      <c r="I871" s="173"/>
      <c r="J871" s="174"/>
      <c r="K871" s="1421"/>
      <c r="L871" s="287">
        <f>I871+J871+K871</f>
        <v>0</v>
      </c>
      <c r="M871" s="12">
        <f>(IF($E871&lt;&gt;0,$M$2,IF($L871&lt;&gt;0,$M$2,"")))</f>
      </c>
      <c r="N871" s="13"/>
    </row>
    <row r="872" spans="2:14" ht="15.75">
      <c r="B872" s="365">
        <v>5300</v>
      </c>
      <c r="C872" s="1804" t="s">
        <v>623</v>
      </c>
      <c r="D872" s="1805"/>
      <c r="E872" s="310">
        <f>SUM(E873:E874)</f>
        <v>0</v>
      </c>
      <c r="F872" s="274">
        <f>SUM(F873:F874)</f>
        <v>0</v>
      </c>
      <c r="G872" s="275">
        <f>SUM(G873:G874)</f>
        <v>0</v>
      </c>
      <c r="H872" s="276">
        <f>SUM(H873:H874)</f>
        <v>0</v>
      </c>
      <c r="I872" s="274">
        <f>SUM(I873:I874)</f>
        <v>0</v>
      </c>
      <c r="J872" s="275">
        <f>SUM(J873:J874)</f>
        <v>0</v>
      </c>
      <c r="K872" s="276">
        <f>SUM(K873:K874)</f>
        <v>0</v>
      </c>
      <c r="L872" s="310">
        <f>SUM(L873:L874)</f>
        <v>0</v>
      </c>
      <c r="M872" s="12">
        <f>(IF($E872&lt;&gt;0,$M$2,IF($L872&lt;&gt;0,$M$2,"")))</f>
      </c>
      <c r="N872" s="13"/>
    </row>
    <row r="873" spans="2:14" ht="15.7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>(IF($E873&lt;&gt;0,$M$2,IF($L873&lt;&gt;0,$M$2,"")))</f>
      </c>
      <c r="N873" s="13"/>
    </row>
    <row r="874" spans="2:14" ht="15.75">
      <c r="B874" s="366"/>
      <c r="C874" s="371">
        <v>5309</v>
      </c>
      <c r="D874" s="372" t="s">
        <v>624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>(IF($E874&lt;&gt;0,$M$2,IF($L874&lt;&gt;0,$M$2,"")))</f>
      </c>
      <c r="N874" s="13"/>
    </row>
    <row r="875" spans="2:14" ht="15.75">
      <c r="B875" s="365">
        <v>5400</v>
      </c>
      <c r="C875" s="1804" t="s">
        <v>685</v>
      </c>
      <c r="D875" s="1805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>(IF($E875&lt;&gt;0,$M$2,IF($L875&lt;&gt;0,$M$2,"")))</f>
      </c>
      <c r="N875" s="13"/>
    </row>
    <row r="876" spans="2:14" ht="15.75">
      <c r="B876" s="272">
        <v>5500</v>
      </c>
      <c r="C876" s="1806" t="s">
        <v>686</v>
      </c>
      <c r="D876" s="1807"/>
      <c r="E876" s="310">
        <f>SUM(E877:E880)</f>
        <v>0</v>
      </c>
      <c r="F876" s="274">
        <f>SUM(F877:F880)</f>
        <v>0</v>
      </c>
      <c r="G876" s="275">
        <f>SUM(G877:G880)</f>
        <v>0</v>
      </c>
      <c r="H876" s="276">
        <f>SUM(H877:H880)</f>
        <v>0</v>
      </c>
      <c r="I876" s="274">
        <f>SUM(I877:I880)</f>
        <v>0</v>
      </c>
      <c r="J876" s="275">
        <f>SUM(J877:J880)</f>
        <v>0</v>
      </c>
      <c r="K876" s="276">
        <f>SUM(K877:K880)</f>
        <v>0</v>
      </c>
      <c r="L876" s="310">
        <f>SUM(L877:L880)</f>
        <v>0</v>
      </c>
      <c r="M876" s="12">
        <f>(IF($E876&lt;&gt;0,$M$2,IF($L876&lt;&gt;0,$M$2,"")))</f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>(IF($E877&lt;&gt;0,$M$2,IF($L877&lt;&gt;0,$M$2,"")))</f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>(IF($E878&lt;&gt;0,$M$2,IF($L878&lt;&gt;0,$M$2,"")))</f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>(IF($E879&lt;&gt;0,$M$2,IF($L879&lt;&gt;0,$M$2,"")))</f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>(IF($E880&lt;&gt;0,$M$2,IF($L880&lt;&gt;0,$M$2,"")))</f>
      </c>
      <c r="N880" s="13"/>
    </row>
    <row r="881" spans="2:14" ht="15.75">
      <c r="B881" s="365">
        <v>5700</v>
      </c>
      <c r="C881" s="1799" t="s">
        <v>914</v>
      </c>
      <c r="D881" s="1800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>(IF($E881&lt;&gt;0,$M$2,IF($L881&lt;&gt;0,$M$2,"")))</f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>(IF($E882&lt;&gt;0,$M$2,IF($L882&lt;&gt;0,$M$2,"")))</f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>(IF($E883&lt;&gt;0,$M$2,IF($L883&lt;&gt;0,$M$2,"")))</f>
      </c>
      <c r="N883" s="13"/>
    </row>
    <row r="884" spans="2:14" ht="15.7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>(IF($E884&lt;&gt;0,$M$2,IF($L884&lt;&gt;0,$M$2,"")))</f>
      </c>
      <c r="N884" s="13"/>
    </row>
    <row r="885" spans="2:14" ht="15.75">
      <c r="B885" s="582"/>
      <c r="C885" s="1801" t="s">
        <v>694</v>
      </c>
      <c r="D885" s="1802"/>
      <c r="E885" s="1438"/>
      <c r="F885" s="1438"/>
      <c r="G885" s="1438"/>
      <c r="H885" s="1438"/>
      <c r="I885" s="1438"/>
      <c r="J885" s="1438"/>
      <c r="K885" s="1438"/>
      <c r="L885" s="1439"/>
      <c r="M885" s="12">
        <f>(IF($E885&lt;&gt;0,$M$2,IF($L885&lt;&gt;0,$M$2,"")))</f>
      </c>
      <c r="N885" s="13"/>
    </row>
    <row r="886" spans="2:14" ht="15.75">
      <c r="B886" s="381">
        <v>98</v>
      </c>
      <c r="C886" s="1801" t="s">
        <v>694</v>
      </c>
      <c r="D886" s="1802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>(IF($E886&lt;&gt;0,$M$2,IF($L886&lt;&gt;0,$M$2,"")))</f>
      </c>
      <c r="N886" s="13"/>
    </row>
    <row r="887" spans="2:14" ht="15.7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>(IF($E887&lt;&gt;0,$M$2,IF($L887&lt;&gt;0,$M$2,"")))</f>
      </c>
      <c r="N887" s="13"/>
    </row>
    <row r="888" spans="2:14" ht="15.7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>(IF($E888&lt;&gt;0,$M$2,IF($L888&lt;&gt;0,$M$2,"")))</f>
      </c>
      <c r="N888" s="13"/>
    </row>
    <row r="889" spans="2:14" ht="15.7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>(IF($E889&lt;&gt;0,$M$2,IF($L889&lt;&gt;0,$M$2,"")))</f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>SUM(E775,E778,E784,E792,E793,E811,E815,E821,E824,E825,E826,E827,E828,E837,E843,E844,E845,E846,E853,E857,E858,E859,E860,E863,E864,E872,E875,E876,E881)+E886</f>
        <v>1224452</v>
      </c>
      <c r="F890" s="396">
        <f>SUM(F775,F778,F784,F792,F793,F811,F815,F821,F824,F825,F826,F827,F828,F837,F843,F844,F845,F846,F853,F857,F858,F859,F860,F863,F864,F872,F875,F876,F881)+F886</f>
        <v>1224452</v>
      </c>
      <c r="G890" s="397">
        <f>SUM(G775,G778,G784,G792,G793,G811,G815,G821,G824,G825,G826,G827,G828,G837,G843,G844,G845,G846,G853,G857,G858,G859,G860,G863,G864,G872,G875,G876,G881)+G886</f>
        <v>0</v>
      </c>
      <c r="H890" s="398">
        <f>SUM(H775,H778,H784,H792,H793,H811,H815,H821,H824,H825,H826,H827,H828,H837,H843,H844,H845,H846,H853,H857,H858,H859,H860,H863,H864,H872,H875,H876,H881)+H886</f>
        <v>0</v>
      </c>
      <c r="I890" s="396">
        <f>SUM(I775,I778,I784,I792,I793,I811,I815,I821,I824,I825,I826,I827,I828,I837,I843,I844,I845,I846,I853,I857,I858,I859,I860,I863,I864,I872,I875,I876,I881)+I886</f>
        <v>0</v>
      </c>
      <c r="J890" s="397">
        <f>SUM(J775,J778,J784,J792,J793,J811,J815,J821,J824,J825,J826,J827,J828,J837,J843,J844,J845,J846,J853,J857,J858,J859,J860,J863,J864,J872,J875,J876,J881)+J886</f>
        <v>0</v>
      </c>
      <c r="K890" s="398">
        <f>SUM(K775,K778,K784,K792,K793,K811,K815,K821,K824,K825,K826,K827,K828,K837,K843,K844,K845,K846,K853,K857,K858,K859,K860,K863,K864,K872,K875,K876,K881)+K886</f>
        <v>0</v>
      </c>
      <c r="L890" s="395">
        <f>SUM(L775,L778,L784,L792,L793,L811,L815,L821,L824,L825,L826,L827,L828,L837,L843,L844,L845,L846,L853,L857,L858,L859,L860,L863,L864,L872,L875,L876,L881)+L886</f>
        <v>0</v>
      </c>
      <c r="M890" s="12">
        <f>(IF($E890&lt;&gt;0,$M$2,IF($L890&lt;&gt;0,$M$2,"")))</f>
        <v>1</v>
      </c>
      <c r="N890" s="73" t="str">
        <f>LEFT(C772,1)</f>
        <v>3</v>
      </c>
    </row>
    <row r="891" spans="2:14" ht="15.75">
      <c r="B891" s="79" t="s">
        <v>120</v>
      </c>
      <c r="C891" s="1"/>
      <c r="L891" s="6"/>
      <c r="M891" s="7">
        <f>(IF($E890&lt;&gt;0,$M$2,IF($L890&lt;&gt;0,$M$2,"")))</f>
        <v>1</v>
      </c>
      <c r="N891" s="8"/>
    </row>
    <row r="892" spans="2:14" ht="15.7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  <c r="N892" s="8"/>
    </row>
    <row r="893" spans="2:13" ht="15.75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5.75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</sheetData>
  <sheetProtection password="81B0" sheet="1" objects="1" scenarios="1"/>
  <mergeCells count="17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C825:D825"/>
    <mergeCell ref="C846:D846"/>
    <mergeCell ref="C853:D853"/>
    <mergeCell ref="C857:D857"/>
    <mergeCell ref="C858:D858"/>
    <mergeCell ref="C859:D859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411 G411 I411 J411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O15" sqref="O15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K9" sqref="AK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2074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1">
        <f>$B$7</f>
        <v>0</v>
      </c>
      <c r="J14" s="1792"/>
      <c r="K14" s="1792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3">
        <f>$B$9</f>
        <v>0</v>
      </c>
      <c r="J16" s="1784"/>
      <c r="K16" s="1785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27" t="s">
        <v>2057</v>
      </c>
      <c r="M23" s="1828"/>
      <c r="N23" s="1828"/>
      <c r="O23" s="1829"/>
      <c r="P23" s="1836" t="s">
        <v>2058</v>
      </c>
      <c r="Q23" s="1837"/>
      <c r="R23" s="1837"/>
      <c r="S23" s="183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6" t="s">
        <v>744</v>
      </c>
      <c r="K30" s="1817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2" t="s">
        <v>747</v>
      </c>
      <c r="K33" s="1813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4" t="s">
        <v>194</v>
      </c>
      <c r="K39" s="1815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0" t="s">
        <v>199</v>
      </c>
      <c r="K47" s="1811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2" t="s">
        <v>200</v>
      </c>
      <c r="K48" s="1813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6" t="s">
        <v>272</v>
      </c>
      <c r="K66" s="1807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6" t="s">
        <v>722</v>
      </c>
      <c r="K70" s="1807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6" t="s">
        <v>219</v>
      </c>
      <c r="K76" s="1807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6" t="s">
        <v>221</v>
      </c>
      <c r="K79" s="1807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8" t="s">
        <v>222</v>
      </c>
      <c r="K80" s="180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8" t="s">
        <v>223</v>
      </c>
      <c r="K81" s="180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8" t="s">
        <v>1661</v>
      </c>
      <c r="K82" s="180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6" t="s">
        <v>224</v>
      </c>
      <c r="K83" s="1807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6" t="s">
        <v>234</v>
      </c>
      <c r="K98" s="1807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6" t="s">
        <v>235</v>
      </c>
      <c r="K99" s="1807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6" t="s">
        <v>236</v>
      </c>
      <c r="K100" s="1807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6" t="s">
        <v>237</v>
      </c>
      <c r="K101" s="1807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6" t="s">
        <v>1662</v>
      </c>
      <c r="K108" s="1807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6" t="s">
        <v>1659</v>
      </c>
      <c r="K112" s="1807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6" t="s">
        <v>1660</v>
      </c>
      <c r="K113" s="1807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8" t="s">
        <v>247</v>
      </c>
      <c r="K114" s="180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6" t="s">
        <v>273</v>
      </c>
      <c r="K115" s="1807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4" t="s">
        <v>248</v>
      </c>
      <c r="K118" s="180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4" t="s">
        <v>249</v>
      </c>
      <c r="K119" s="180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4" t="s">
        <v>623</v>
      </c>
      <c r="K127" s="180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4" t="s">
        <v>685</v>
      </c>
      <c r="K130" s="180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6" t="s">
        <v>686</v>
      </c>
      <c r="K131" s="1807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914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694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694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Мариан Георгиев</cp:lastModifiedBy>
  <cp:lastPrinted>2019-01-10T13:58:54Z</cp:lastPrinted>
  <dcterms:created xsi:type="dcterms:W3CDTF">1997-12-10T11:54:07Z</dcterms:created>
  <dcterms:modified xsi:type="dcterms:W3CDTF">2020-01-14T12:45:52Z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